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defaultThemeVersion="124226"/>
  <mc:AlternateContent xmlns:mc="http://schemas.openxmlformats.org/markup-compatibility/2006">
    <mc:Choice Requires="x15">
      <x15ac:absPath xmlns:x15ac="http://schemas.microsoft.com/office/spreadsheetml/2010/11/ac" url="D:\HY\tutkimus\Energia_akatemia\Tuloksia\Julkaisut\Laskurit\"/>
    </mc:Choice>
  </mc:AlternateContent>
  <xr:revisionPtr revIDLastSave="0" documentId="8_{438E4069-4E1F-453B-A5F1-70F5864214CE}" xr6:coauthVersionLast="36" xr6:coauthVersionMax="36" xr10:uidLastSave="{00000000-0000-0000-0000-000000000000}"/>
  <bookViews>
    <workbookView xWindow="0" yWindow="105" windowWidth="15195" windowHeight="7935" xr2:uid="{00000000-000D-0000-FFFF-FFFF00000000}"/>
  </bookViews>
  <sheets>
    <sheet name="Ohjeita" sheetId="3" r:id="rId1"/>
    <sheet name="Syöttöarvot" sheetId="1" r:id="rId2"/>
    <sheet name="Kuvaajat " sheetId="4" r:id="rId3"/>
  </sheets>
  <calcPr calcId="191029"/>
</workbook>
</file>

<file path=xl/calcChain.xml><?xml version="1.0" encoding="utf-8"?>
<calcChain xmlns="http://schemas.openxmlformats.org/spreadsheetml/2006/main">
  <c r="D30" i="1" l="1"/>
  <c r="B125" i="4"/>
  <c r="K267" i="4"/>
  <c r="C57" i="4" l="1"/>
  <c r="D57" i="4"/>
  <c r="E57" i="4"/>
  <c r="F57" i="4"/>
  <c r="G57" i="4"/>
  <c r="H57" i="4"/>
  <c r="I57" i="4"/>
  <c r="J57" i="4"/>
  <c r="K57" i="4"/>
  <c r="L57" i="4"/>
  <c r="M57" i="4"/>
  <c r="N57" i="4"/>
  <c r="O57" i="4"/>
  <c r="P57" i="4"/>
  <c r="Q57" i="4"/>
  <c r="C58" i="4"/>
  <c r="B20" i="4" s="1"/>
  <c r="D58" i="4"/>
  <c r="E58" i="4"/>
  <c r="F58" i="4"/>
  <c r="G58" i="4"/>
  <c r="H58" i="4"/>
  <c r="I58" i="4"/>
  <c r="J58" i="4"/>
  <c r="K58" i="4"/>
  <c r="L58" i="4"/>
  <c r="M58" i="4"/>
  <c r="N58" i="4"/>
  <c r="O58" i="4"/>
  <c r="P58" i="4"/>
  <c r="Q58" i="4"/>
  <c r="C91" i="4"/>
  <c r="D91" i="4"/>
  <c r="E91" i="4"/>
  <c r="F91" i="4"/>
  <c r="G91" i="4"/>
  <c r="H91" i="4"/>
  <c r="I91" i="4"/>
  <c r="J91" i="4"/>
  <c r="K91" i="4"/>
  <c r="L91" i="4"/>
  <c r="M91" i="4"/>
  <c r="N91" i="4"/>
  <c r="O91" i="4"/>
  <c r="P91" i="4"/>
  <c r="Q91" i="4"/>
  <c r="C92" i="4"/>
  <c r="D92" i="4"/>
  <c r="E92" i="4"/>
  <c r="F92" i="4"/>
  <c r="G92" i="4"/>
  <c r="H92" i="4"/>
  <c r="I92" i="4"/>
  <c r="J92" i="4"/>
  <c r="K92" i="4"/>
  <c r="L92" i="4"/>
  <c r="M92" i="4"/>
  <c r="N92" i="4"/>
  <c r="O92" i="4"/>
  <c r="P92" i="4"/>
  <c r="Q92" i="4"/>
  <c r="C93" i="4"/>
  <c r="B21" i="4" s="1"/>
  <c r="D93" i="4"/>
  <c r="E93" i="4"/>
  <c r="F93" i="4"/>
  <c r="G93" i="4"/>
  <c r="H93" i="4"/>
  <c r="I93" i="4"/>
  <c r="J93" i="4"/>
  <c r="K93" i="4"/>
  <c r="L93" i="4"/>
  <c r="M93" i="4"/>
  <c r="N93" i="4"/>
  <c r="O93" i="4"/>
  <c r="P93" i="4"/>
  <c r="Q93" i="4"/>
  <c r="C126" i="4"/>
  <c r="D126" i="4"/>
  <c r="E126" i="4"/>
  <c r="F126" i="4"/>
  <c r="G126" i="4"/>
  <c r="H126" i="4"/>
  <c r="I126" i="4"/>
  <c r="J126" i="4"/>
  <c r="K126" i="4"/>
  <c r="L126" i="4"/>
  <c r="M126" i="4"/>
  <c r="N126" i="4"/>
  <c r="O126" i="4"/>
  <c r="P126" i="4"/>
  <c r="Q126" i="4"/>
  <c r="C127" i="4"/>
  <c r="D127" i="4"/>
  <c r="E127" i="4"/>
  <c r="F127" i="4"/>
  <c r="G127" i="4"/>
  <c r="H127" i="4"/>
  <c r="I127" i="4"/>
  <c r="J127" i="4"/>
  <c r="K127" i="4"/>
  <c r="L127" i="4"/>
  <c r="M127" i="4"/>
  <c r="N127" i="4"/>
  <c r="O127" i="4"/>
  <c r="P127" i="4"/>
  <c r="Q127" i="4"/>
  <c r="C128" i="4"/>
  <c r="B22" i="4" s="1"/>
  <c r="D128" i="4"/>
  <c r="E128" i="4"/>
  <c r="F128" i="4"/>
  <c r="G128" i="4"/>
  <c r="H128" i="4"/>
  <c r="I128" i="4"/>
  <c r="J128" i="4"/>
  <c r="K128" i="4"/>
  <c r="L128" i="4"/>
  <c r="M128" i="4"/>
  <c r="N128" i="4"/>
  <c r="O128" i="4"/>
  <c r="P128" i="4"/>
  <c r="Q128" i="4"/>
  <c r="C161" i="4"/>
  <c r="D161" i="4"/>
  <c r="E161" i="4"/>
  <c r="F161" i="4"/>
  <c r="G161" i="4"/>
  <c r="H161" i="4"/>
  <c r="I161" i="4"/>
  <c r="J161" i="4"/>
  <c r="K161" i="4"/>
  <c r="L161" i="4"/>
  <c r="M161" i="4"/>
  <c r="N161" i="4"/>
  <c r="O161" i="4"/>
  <c r="P161" i="4"/>
  <c r="Q161" i="4"/>
  <c r="C162" i="4"/>
  <c r="D162" i="4"/>
  <c r="E162" i="4"/>
  <c r="F162" i="4"/>
  <c r="G162" i="4"/>
  <c r="H162" i="4"/>
  <c r="I162" i="4"/>
  <c r="J162" i="4"/>
  <c r="K162" i="4"/>
  <c r="L162" i="4"/>
  <c r="M162" i="4"/>
  <c r="N162" i="4"/>
  <c r="O162" i="4"/>
  <c r="P162" i="4"/>
  <c r="Q162" i="4"/>
  <c r="C163" i="4"/>
  <c r="B23" i="4" s="1"/>
  <c r="D163" i="4"/>
  <c r="E163" i="4"/>
  <c r="F163" i="4"/>
  <c r="G163" i="4"/>
  <c r="H163" i="4"/>
  <c r="I163" i="4"/>
  <c r="J163" i="4"/>
  <c r="K163" i="4"/>
  <c r="L163" i="4"/>
  <c r="M163" i="4"/>
  <c r="N163" i="4"/>
  <c r="O163" i="4"/>
  <c r="P163" i="4"/>
  <c r="Q163" i="4"/>
  <c r="C196" i="4"/>
  <c r="D196" i="4"/>
  <c r="E196" i="4"/>
  <c r="F196" i="4"/>
  <c r="G196" i="4"/>
  <c r="H196" i="4"/>
  <c r="I196" i="4"/>
  <c r="J196" i="4"/>
  <c r="K196" i="4"/>
  <c r="L196" i="4"/>
  <c r="M196" i="4"/>
  <c r="N196" i="4"/>
  <c r="O196" i="4"/>
  <c r="P196" i="4"/>
  <c r="Q196" i="4"/>
  <c r="C197" i="4"/>
  <c r="D197" i="4"/>
  <c r="E197" i="4"/>
  <c r="F197" i="4"/>
  <c r="G197" i="4"/>
  <c r="H197" i="4"/>
  <c r="I197" i="4"/>
  <c r="J197" i="4"/>
  <c r="K197" i="4"/>
  <c r="L197" i="4"/>
  <c r="M197" i="4"/>
  <c r="N197" i="4"/>
  <c r="O197" i="4"/>
  <c r="P197" i="4"/>
  <c r="Q197" i="4"/>
  <c r="C198" i="4"/>
  <c r="B24" i="4" s="1"/>
  <c r="D198" i="4"/>
  <c r="E198" i="4"/>
  <c r="F198" i="4"/>
  <c r="G198" i="4"/>
  <c r="H198" i="4"/>
  <c r="I198" i="4"/>
  <c r="J198" i="4"/>
  <c r="K198" i="4"/>
  <c r="L198" i="4"/>
  <c r="M198" i="4"/>
  <c r="N198" i="4"/>
  <c r="O198" i="4"/>
  <c r="P198" i="4"/>
  <c r="Q198" i="4"/>
  <c r="C231" i="4"/>
  <c r="D231" i="4"/>
  <c r="E231" i="4"/>
  <c r="F231" i="4"/>
  <c r="G231" i="4"/>
  <c r="H231" i="4"/>
  <c r="I231" i="4"/>
  <c r="J231" i="4"/>
  <c r="K231" i="4"/>
  <c r="L231" i="4"/>
  <c r="M231" i="4"/>
  <c r="N231" i="4"/>
  <c r="O231" i="4"/>
  <c r="P231" i="4"/>
  <c r="Q231" i="4"/>
  <c r="C232" i="4"/>
  <c r="D232" i="4"/>
  <c r="E232" i="4"/>
  <c r="F232" i="4"/>
  <c r="G232" i="4"/>
  <c r="H232" i="4"/>
  <c r="I232" i="4"/>
  <c r="J232" i="4"/>
  <c r="K232" i="4"/>
  <c r="L232" i="4"/>
  <c r="M232" i="4"/>
  <c r="N232" i="4"/>
  <c r="O232" i="4"/>
  <c r="P232" i="4"/>
  <c r="Q232" i="4"/>
  <c r="C233" i="4"/>
  <c r="B25" i="4" s="1"/>
  <c r="D233" i="4"/>
  <c r="E233" i="4"/>
  <c r="F233" i="4"/>
  <c r="G233" i="4"/>
  <c r="H233" i="4"/>
  <c r="I233" i="4"/>
  <c r="J233" i="4"/>
  <c r="K233" i="4"/>
  <c r="L233" i="4"/>
  <c r="M233" i="4"/>
  <c r="N233" i="4"/>
  <c r="O233" i="4"/>
  <c r="P233" i="4"/>
  <c r="Q233" i="4"/>
  <c r="C266" i="4"/>
  <c r="D266" i="4"/>
  <c r="E266" i="4"/>
  <c r="F266" i="4"/>
  <c r="G266" i="4"/>
  <c r="H266" i="4"/>
  <c r="I266" i="4"/>
  <c r="J266" i="4"/>
  <c r="K266" i="4"/>
  <c r="L266" i="4"/>
  <c r="M266" i="4"/>
  <c r="N266" i="4"/>
  <c r="O266" i="4"/>
  <c r="P266" i="4"/>
  <c r="Q266" i="4"/>
  <c r="C267" i="4"/>
  <c r="D267" i="4"/>
  <c r="E267" i="4"/>
  <c r="F267" i="4"/>
  <c r="G267" i="4"/>
  <c r="H267" i="4"/>
  <c r="I267" i="4"/>
  <c r="J267" i="4"/>
  <c r="L267" i="4"/>
  <c r="M267" i="4"/>
  <c r="N267" i="4"/>
  <c r="O267" i="4"/>
  <c r="P267" i="4"/>
  <c r="Q267" i="4"/>
  <c r="C268" i="4"/>
  <c r="B26" i="4" s="1"/>
  <c r="D268" i="4"/>
  <c r="E268" i="4"/>
  <c r="F268" i="4"/>
  <c r="G268" i="4"/>
  <c r="H268" i="4"/>
  <c r="I268" i="4"/>
  <c r="J268" i="4"/>
  <c r="K268" i="4"/>
  <c r="L268" i="4"/>
  <c r="M268" i="4"/>
  <c r="N268" i="4"/>
  <c r="O268" i="4"/>
  <c r="P268" i="4"/>
  <c r="Q268" i="4"/>
  <c r="Q56" i="4"/>
  <c r="C56" i="4"/>
  <c r="D56" i="4"/>
  <c r="E56" i="4"/>
  <c r="F56" i="4"/>
  <c r="G56" i="4"/>
  <c r="H56" i="4"/>
  <c r="I56" i="4"/>
  <c r="J56" i="4"/>
  <c r="K56" i="4"/>
  <c r="L56" i="4"/>
  <c r="M56" i="4"/>
  <c r="N56" i="4"/>
  <c r="O56" i="4"/>
  <c r="P56" i="4"/>
  <c r="B55" i="4"/>
  <c r="J253" i="4"/>
  <c r="P218" i="4"/>
  <c r="I288" i="4"/>
  <c r="M148" i="4"/>
  <c r="I148" i="4"/>
  <c r="J183" i="4"/>
  <c r="L288" i="4"/>
  <c r="D113" i="4"/>
  <c r="P148" i="4"/>
  <c r="E218" i="4"/>
  <c r="G288" i="4"/>
  <c r="D148" i="4"/>
  <c r="F148" i="4"/>
  <c r="N78" i="4"/>
  <c r="E148" i="4"/>
  <c r="Q183" i="4"/>
  <c r="F253" i="4"/>
  <c r="Q288" i="4"/>
  <c r="K113" i="4"/>
  <c r="M78" i="4"/>
  <c r="J148" i="4"/>
  <c r="N183" i="4"/>
  <c r="K253" i="4"/>
  <c r="P288" i="4"/>
  <c r="H113" i="4"/>
  <c r="E183" i="4"/>
  <c r="Q113" i="4"/>
  <c r="C253" i="4"/>
  <c r="O78" i="4"/>
  <c r="N113" i="4"/>
  <c r="O218" i="4"/>
  <c r="K288" i="4"/>
  <c r="P253" i="4"/>
  <c r="E78" i="4"/>
  <c r="F183" i="4"/>
  <c r="H288" i="4"/>
  <c r="L148" i="4"/>
  <c r="K183" i="4"/>
  <c r="E113" i="4"/>
  <c r="I78" i="4"/>
  <c r="F113" i="4"/>
  <c r="C183" i="4"/>
  <c r="G218" i="4"/>
  <c r="C288" i="4"/>
  <c r="J78" i="4"/>
  <c r="P113" i="4"/>
  <c r="M183" i="4"/>
  <c r="G148" i="4"/>
  <c r="D218" i="4"/>
  <c r="H253" i="4"/>
  <c r="C113" i="4"/>
  <c r="M113" i="4"/>
  <c r="Q148" i="4"/>
  <c r="N218" i="4"/>
  <c r="P183" i="4"/>
  <c r="M253" i="4"/>
  <c r="D78" i="4"/>
  <c r="J113" i="4"/>
  <c r="G183" i="4"/>
  <c r="K218" i="4"/>
  <c r="C78" i="4"/>
  <c r="F288" i="4"/>
  <c r="L113" i="4"/>
  <c r="P78" i="4"/>
  <c r="I113" i="4"/>
  <c r="G78" i="4"/>
  <c r="O148" i="4"/>
  <c r="H183" i="4"/>
  <c r="E253" i="4"/>
  <c r="J288" i="4"/>
  <c r="Q78" i="4"/>
  <c r="N148" i="4"/>
  <c r="C218" i="4"/>
  <c r="O253" i="4"/>
  <c r="Q218" i="4"/>
  <c r="M288" i="4"/>
  <c r="G113" i="4"/>
  <c r="K148" i="4"/>
  <c r="H218" i="4"/>
  <c r="L253" i="4"/>
  <c r="O113" i="4"/>
  <c r="F78" i="4"/>
  <c r="M218" i="4"/>
  <c r="Q253" i="4"/>
  <c r="N253" i="4"/>
  <c r="L218" i="4"/>
  <c r="I218" i="4"/>
  <c r="E288" i="4"/>
  <c r="L78" i="4"/>
  <c r="C148" i="4"/>
  <c r="O183" i="4"/>
  <c r="D253" i="4"/>
  <c r="O288" i="4"/>
  <c r="D288" i="4"/>
  <c r="K78" i="4"/>
  <c r="H148" i="4"/>
  <c r="L183" i="4"/>
  <c r="I253" i="4"/>
  <c r="N288" i="4"/>
  <c r="D183" i="4"/>
  <c r="F218" i="4"/>
  <c r="I183" i="4"/>
  <c r="H78" i="4"/>
  <c r="J218" i="4"/>
  <c r="G253" i="4"/>
  <c r="R178" i="1" l="1"/>
  <c r="Q283" i="4" s="1"/>
  <c r="Q178" i="1"/>
  <c r="P283" i="4" s="1"/>
  <c r="P178" i="1"/>
  <c r="O283" i="4" s="1"/>
  <c r="O178" i="1"/>
  <c r="N283" i="4" s="1"/>
  <c r="N178" i="1"/>
  <c r="M283" i="4" s="1"/>
  <c r="M178" i="1"/>
  <c r="L283" i="4" s="1"/>
  <c r="L178" i="1"/>
  <c r="K283" i="4" s="1"/>
  <c r="K178" i="1"/>
  <c r="J283" i="4" s="1"/>
  <c r="J178" i="1"/>
  <c r="I283" i="4" s="1"/>
  <c r="I178" i="1"/>
  <c r="H283" i="4" s="1"/>
  <c r="H178" i="1"/>
  <c r="G283" i="4" s="1"/>
  <c r="G178" i="1"/>
  <c r="F283" i="4" s="1"/>
  <c r="F178" i="1"/>
  <c r="E283" i="4" s="1"/>
  <c r="E178" i="1"/>
  <c r="D283" i="4" s="1"/>
  <c r="D178" i="1"/>
  <c r="C283" i="4" s="1"/>
  <c r="L170" i="1"/>
  <c r="D166" i="1"/>
  <c r="K166" i="1"/>
  <c r="E170" i="1"/>
  <c r="H166" i="1"/>
  <c r="H169" i="1"/>
  <c r="K169" i="1"/>
  <c r="L173" i="1"/>
  <c r="D169" i="1"/>
  <c r="J166" i="1"/>
  <c r="I170" i="1"/>
  <c r="H170" i="1"/>
  <c r="O170" i="1"/>
  <c r="O174" i="1" s="1"/>
  <c r="L174" i="1"/>
  <c r="G166" i="1"/>
  <c r="R170" i="1"/>
  <c r="K171" i="1"/>
  <c r="P169" i="1"/>
  <c r="I174" i="1"/>
  <c r="H172" i="1"/>
  <c r="E174" i="1"/>
  <c r="R169" i="1"/>
  <c r="F166" i="1"/>
  <c r="M169" i="1"/>
  <c r="M171" i="1" s="1"/>
  <c r="F169" i="1"/>
  <c r="D170" i="1"/>
  <c r="K170" i="1"/>
  <c r="K174" i="1" s="1"/>
  <c r="H174" i="1"/>
  <c r="G169" i="1"/>
  <c r="N170" i="1"/>
  <c r="L169" i="1"/>
  <c r="M172" i="1"/>
  <c r="F170" i="1"/>
  <c r="R172" i="1"/>
  <c r="J169" i="1"/>
  <c r="J172" i="1" s="1"/>
  <c r="E166" i="1"/>
  <c r="L166" i="1"/>
  <c r="D172" i="1"/>
  <c r="O169" i="1"/>
  <c r="O171" i="1" s="1"/>
  <c r="G170" i="1"/>
  <c r="G174" i="1" s="1"/>
  <c r="D174" i="1"/>
  <c r="J170" i="1"/>
  <c r="N166" i="1"/>
  <c r="Q166" i="1"/>
  <c r="O172" i="1"/>
  <c r="M166" i="1"/>
  <c r="D173" i="1"/>
  <c r="D171" i="1"/>
  <c r="I169" i="1"/>
  <c r="I172" i="1" s="1"/>
  <c r="P166" i="1"/>
  <c r="E169" i="1"/>
  <c r="N169" i="1"/>
  <c r="N171" i="1" s="1"/>
  <c r="K172" i="1"/>
  <c r="H173" i="1"/>
  <c r="Q169" i="1"/>
  <c r="Q170" i="1"/>
  <c r="Q174" i="1"/>
  <c r="P172" i="1"/>
  <c r="I166" i="1"/>
  <c r="J171" i="1"/>
  <c r="I171" i="1"/>
  <c r="R166" i="1"/>
  <c r="M170" i="1"/>
  <c r="M174" i="1" s="1"/>
  <c r="N172" i="1"/>
  <c r="P170" i="1"/>
  <c r="O166" i="1"/>
  <c r="L172" i="1"/>
  <c r="R173" i="1"/>
  <c r="F171" i="1"/>
  <c r="F172" i="1"/>
  <c r="G171" i="1"/>
  <c r="G172" i="1"/>
  <c r="N173" i="1"/>
  <c r="F173" i="1"/>
  <c r="J173" i="1"/>
  <c r="E172" i="1"/>
  <c r="E171" i="1"/>
  <c r="Q171" i="1"/>
  <c r="P173" i="1"/>
  <c r="P174" i="1"/>
  <c r="D269" i="4" l="1"/>
  <c r="E269" i="4"/>
  <c r="F269" i="4"/>
  <c r="G269" i="4"/>
  <c r="H269" i="4"/>
  <c r="I269" i="4"/>
  <c r="J269" i="4"/>
  <c r="K269" i="4"/>
  <c r="L269" i="4"/>
  <c r="M269" i="4"/>
  <c r="N269" i="4"/>
  <c r="O269" i="4"/>
  <c r="P269" i="4"/>
  <c r="Q269" i="4"/>
  <c r="C277" i="4"/>
  <c r="C276" i="4"/>
  <c r="D277" i="4"/>
  <c r="D276" i="4"/>
  <c r="E277" i="4"/>
  <c r="E276" i="4"/>
  <c r="F277" i="4"/>
  <c r="F276" i="4"/>
  <c r="G277" i="4"/>
  <c r="H277" i="4"/>
  <c r="H276" i="4"/>
  <c r="I277" i="4"/>
  <c r="I276" i="4"/>
  <c r="J277" i="4"/>
  <c r="J276" i="4"/>
  <c r="K277" i="4"/>
  <c r="L277" i="4"/>
  <c r="L276" i="4"/>
  <c r="M277" i="4"/>
  <c r="M276" i="4"/>
  <c r="N277" i="4"/>
  <c r="N276" i="4"/>
  <c r="O277" i="4"/>
  <c r="P276" i="4"/>
  <c r="Q277" i="4"/>
  <c r="C279" i="4"/>
  <c r="C278" i="4"/>
  <c r="D279" i="4"/>
  <c r="E278" i="4"/>
  <c r="F279" i="4"/>
  <c r="G279" i="4"/>
  <c r="G278" i="4"/>
  <c r="H279" i="4"/>
  <c r="I278" i="4"/>
  <c r="J279" i="4"/>
  <c r="K279" i="4"/>
  <c r="K278" i="4"/>
  <c r="L279" i="4"/>
  <c r="M278" i="4"/>
  <c r="N279" i="4"/>
  <c r="O279" i="4"/>
  <c r="O278" i="4"/>
  <c r="P279" i="4"/>
  <c r="Q278" i="4"/>
  <c r="C274" i="4"/>
  <c r="D274" i="4"/>
  <c r="E274" i="4"/>
  <c r="F274" i="4"/>
  <c r="G274" i="4"/>
  <c r="H274" i="4"/>
  <c r="I274" i="4"/>
  <c r="J274" i="4"/>
  <c r="K274" i="4"/>
  <c r="L274" i="4"/>
  <c r="M274" i="4"/>
  <c r="N274" i="4"/>
  <c r="O274" i="4"/>
  <c r="P274" i="4"/>
  <c r="Q274" i="4"/>
  <c r="C275" i="4"/>
  <c r="D275" i="4"/>
  <c r="E275" i="4"/>
  <c r="F275" i="4"/>
  <c r="G275" i="4"/>
  <c r="H275" i="4"/>
  <c r="I275" i="4"/>
  <c r="J275" i="4"/>
  <c r="K275" i="4"/>
  <c r="L275" i="4"/>
  <c r="M275" i="4"/>
  <c r="N275" i="4"/>
  <c r="O275" i="4"/>
  <c r="P275" i="4"/>
  <c r="Q275" i="4"/>
  <c r="C269" i="4"/>
  <c r="R157" i="1"/>
  <c r="Q248" i="4" s="1"/>
  <c r="Q157" i="1"/>
  <c r="P248" i="4" s="1"/>
  <c r="P157" i="1"/>
  <c r="O248" i="4" s="1"/>
  <c r="O157" i="1"/>
  <c r="N248" i="4" s="1"/>
  <c r="N157" i="1"/>
  <c r="M248" i="4" s="1"/>
  <c r="M157" i="1"/>
  <c r="L248" i="4" s="1"/>
  <c r="L157" i="1"/>
  <c r="K248" i="4" s="1"/>
  <c r="K157" i="1"/>
  <c r="J248" i="4" s="1"/>
  <c r="J157" i="1"/>
  <c r="I248" i="4" s="1"/>
  <c r="I157" i="1"/>
  <c r="H248" i="4" s="1"/>
  <c r="H157" i="1"/>
  <c r="G248" i="4" s="1"/>
  <c r="G157" i="1"/>
  <c r="F248" i="4" s="1"/>
  <c r="F157" i="1"/>
  <c r="E248" i="4" s="1"/>
  <c r="E157" i="1"/>
  <c r="D248" i="4" s="1"/>
  <c r="D157" i="1"/>
  <c r="C248" i="4" s="1"/>
  <c r="Q172" i="1"/>
  <c r="I173" i="1"/>
  <c r="Q148" i="1"/>
  <c r="Q149" i="1"/>
  <c r="Q153" i="1"/>
  <c r="O145" i="1"/>
  <c r="L149" i="1"/>
  <c r="H145" i="1"/>
  <c r="F148" i="1"/>
  <c r="Q145" i="1"/>
  <c r="J174" i="1"/>
  <c r="Q173" i="1"/>
  <c r="M148" i="1"/>
  <c r="M149" i="1"/>
  <c r="M153" i="1"/>
  <c r="K145" i="1"/>
  <c r="H149" i="1"/>
  <c r="D145" i="1"/>
  <c r="Q151" i="1"/>
  <c r="M145" i="1"/>
  <c r="I148" i="1"/>
  <c r="I149" i="1"/>
  <c r="I153" i="1"/>
  <c r="D149" i="1"/>
  <c r="Q150" i="1"/>
  <c r="I145" i="1"/>
  <c r="L153" i="1"/>
  <c r="F145" i="1"/>
  <c r="L145" i="1"/>
  <c r="F174" i="1"/>
  <c r="G173" i="1"/>
  <c r="G145" i="1"/>
  <c r="O149" i="1"/>
  <c r="F151" i="1"/>
  <c r="H153" i="1"/>
  <c r="D148" i="1"/>
  <c r="J148" i="1"/>
  <c r="J151" i="1" s="1"/>
  <c r="L171" i="1"/>
  <c r="O173" i="1"/>
  <c r="E148" i="1"/>
  <c r="E149" i="1"/>
  <c r="E153" i="1"/>
  <c r="E173" i="1"/>
  <c r="O148" i="1"/>
  <c r="M150" i="1"/>
  <c r="K149" i="1"/>
  <c r="M151" i="1"/>
  <c r="E145" i="1"/>
  <c r="R149" i="1"/>
  <c r="R153" i="1" s="1"/>
  <c r="P148" i="1"/>
  <c r="P151" i="1"/>
  <c r="M173" i="1"/>
  <c r="I150" i="1"/>
  <c r="H171" i="1"/>
  <c r="P149" i="1"/>
  <c r="N174" i="1"/>
  <c r="R145" i="1"/>
  <c r="K148" i="1"/>
  <c r="G149" i="1"/>
  <c r="O153" i="1"/>
  <c r="D151" i="1"/>
  <c r="E151" i="1"/>
  <c r="P171" i="1"/>
  <c r="N149" i="1"/>
  <c r="N153" i="1" s="1"/>
  <c r="N145" i="1"/>
  <c r="L148" i="1"/>
  <c r="L151" i="1"/>
  <c r="R171" i="1"/>
  <c r="G148" i="1"/>
  <c r="E150" i="1"/>
  <c r="R148" i="1"/>
  <c r="I151" i="1"/>
  <c r="K153" i="1"/>
  <c r="R174" i="1"/>
  <c r="J149" i="1"/>
  <c r="J145" i="1"/>
  <c r="H148" i="1"/>
  <c r="H151" i="1"/>
  <c r="K173" i="1"/>
  <c r="R152" i="1"/>
  <c r="P145" i="1"/>
  <c r="N148" i="1"/>
  <c r="N151" i="1" s="1"/>
  <c r="G153" i="1"/>
  <c r="F149" i="1"/>
  <c r="N152" i="1"/>
  <c r="R151" i="1"/>
  <c r="D153" i="1"/>
  <c r="O151" i="1"/>
  <c r="P153" i="1"/>
  <c r="K151" i="1"/>
  <c r="G151" i="1"/>
  <c r="J153" i="1"/>
  <c r="J152" i="1"/>
  <c r="F153" i="1"/>
  <c r="F152" i="1"/>
  <c r="Q279" i="4" l="1"/>
  <c r="O276" i="4"/>
  <c r="M279" i="4"/>
  <c r="G276" i="4"/>
  <c r="K276" i="4"/>
  <c r="E279" i="4"/>
  <c r="I279" i="4"/>
  <c r="P277" i="4"/>
  <c r="J278" i="4"/>
  <c r="Q276" i="4"/>
  <c r="L278" i="4"/>
  <c r="D278" i="4"/>
  <c r="N278" i="4"/>
  <c r="F278" i="4"/>
  <c r="P278" i="4"/>
  <c r="H278" i="4"/>
  <c r="C234" i="4"/>
  <c r="D234" i="4"/>
  <c r="E234" i="4"/>
  <c r="F234" i="4"/>
  <c r="G234" i="4"/>
  <c r="H234" i="4"/>
  <c r="I234" i="4"/>
  <c r="J234" i="4"/>
  <c r="K234" i="4"/>
  <c r="L234" i="4"/>
  <c r="M234" i="4"/>
  <c r="N234" i="4"/>
  <c r="O234" i="4"/>
  <c r="P234" i="4"/>
  <c r="Q234" i="4"/>
  <c r="C242" i="4"/>
  <c r="D242" i="4"/>
  <c r="D241" i="4"/>
  <c r="E242" i="4"/>
  <c r="F242" i="4"/>
  <c r="G242" i="4"/>
  <c r="H242" i="4"/>
  <c r="H241" i="4"/>
  <c r="I242" i="4"/>
  <c r="J242" i="4"/>
  <c r="K242" i="4"/>
  <c r="L242" i="4"/>
  <c r="L241" i="4"/>
  <c r="M242" i="4"/>
  <c r="N242" i="4"/>
  <c r="O242" i="4"/>
  <c r="P242" i="4"/>
  <c r="P241" i="4"/>
  <c r="Q242" i="4"/>
  <c r="C244" i="4"/>
  <c r="D244" i="4"/>
  <c r="E244" i="4"/>
  <c r="E243" i="4"/>
  <c r="F244" i="4"/>
  <c r="G244" i="4"/>
  <c r="H244" i="4"/>
  <c r="I244" i="4"/>
  <c r="I243" i="4"/>
  <c r="J244" i="4"/>
  <c r="K244" i="4"/>
  <c r="L244" i="4"/>
  <c r="M244" i="4"/>
  <c r="M243" i="4"/>
  <c r="N244" i="4"/>
  <c r="O244" i="4"/>
  <c r="P244" i="4"/>
  <c r="Q244" i="4"/>
  <c r="Q243" i="4"/>
  <c r="C239" i="4"/>
  <c r="D239" i="4"/>
  <c r="E239" i="4"/>
  <c r="F239" i="4"/>
  <c r="G239" i="4"/>
  <c r="H239" i="4"/>
  <c r="I239" i="4"/>
  <c r="J239" i="4"/>
  <c r="K239" i="4"/>
  <c r="L239" i="4"/>
  <c r="M239" i="4"/>
  <c r="N239" i="4"/>
  <c r="O239" i="4"/>
  <c r="P239" i="4"/>
  <c r="Q239" i="4"/>
  <c r="C240" i="4"/>
  <c r="D240" i="4"/>
  <c r="E240" i="4"/>
  <c r="F240" i="4"/>
  <c r="G240" i="4"/>
  <c r="H240" i="4"/>
  <c r="I240" i="4"/>
  <c r="J240" i="4"/>
  <c r="K240" i="4"/>
  <c r="L240" i="4"/>
  <c r="M240" i="4"/>
  <c r="N240" i="4"/>
  <c r="O240" i="4"/>
  <c r="P240" i="4"/>
  <c r="Q240" i="4"/>
  <c r="R136" i="1"/>
  <c r="Q213" i="4" s="1"/>
  <c r="Q136" i="1"/>
  <c r="P213" i="4" s="1"/>
  <c r="P136" i="1"/>
  <c r="O213" i="4" s="1"/>
  <c r="O136" i="1"/>
  <c r="N213" i="4" s="1"/>
  <c r="N136" i="1"/>
  <c r="M213" i="4" s="1"/>
  <c r="M136" i="1"/>
  <c r="L213" i="4" s="1"/>
  <c r="L136" i="1"/>
  <c r="K213" i="4" s="1"/>
  <c r="K136" i="1"/>
  <c r="J213" i="4" s="1"/>
  <c r="J136" i="1"/>
  <c r="I213" i="4" s="1"/>
  <c r="I136" i="1"/>
  <c r="H213" i="4" s="1"/>
  <c r="H136" i="1"/>
  <c r="G213" i="4" s="1"/>
  <c r="G136" i="1"/>
  <c r="F213" i="4" s="1"/>
  <c r="F136" i="1"/>
  <c r="E213" i="4" s="1"/>
  <c r="E136" i="1"/>
  <c r="D213" i="4" s="1"/>
  <c r="D136" i="1"/>
  <c r="C213" i="4" s="1"/>
  <c r="J150" i="1"/>
  <c r="L128" i="1"/>
  <c r="O128" i="1"/>
  <c r="L132" i="1"/>
  <c r="I124" i="1"/>
  <c r="P150" i="1"/>
  <c r="M127" i="1"/>
  <c r="P127" i="1"/>
  <c r="K128" i="1"/>
  <c r="L127" i="1"/>
  <c r="Q152" i="1"/>
  <c r="G150" i="1"/>
  <c r="L124" i="1"/>
  <c r="D152" i="1"/>
  <c r="D128" i="1"/>
  <c r="R124" i="1"/>
  <c r="K150" i="1"/>
  <c r="H152" i="1"/>
  <c r="D150" i="1"/>
  <c r="O127" i="1"/>
  <c r="R127" i="1"/>
  <c r="O130" i="1"/>
  <c r="F150" i="1"/>
  <c r="R128" i="1"/>
  <c r="J124" i="1"/>
  <c r="D127" i="1"/>
  <c r="R130" i="1"/>
  <c r="O124" i="1"/>
  <c r="M130" i="1"/>
  <c r="J127" i="1"/>
  <c r="G152" i="1"/>
  <c r="M128" i="1"/>
  <c r="G124" i="1"/>
  <c r="M124" i="1"/>
  <c r="E128" i="1"/>
  <c r="I152" i="1"/>
  <c r="E132" i="1"/>
  <c r="L150" i="1"/>
  <c r="K127" i="1"/>
  <c r="K129" i="1" s="1"/>
  <c r="N127" i="1"/>
  <c r="K130" i="1"/>
  <c r="N150" i="1"/>
  <c r="N128" i="1"/>
  <c r="N132" i="1" s="1"/>
  <c r="L131" i="1"/>
  <c r="Q128" i="1"/>
  <c r="Q132" i="1"/>
  <c r="P130" i="1"/>
  <c r="K124" i="1"/>
  <c r="N131" i="1"/>
  <c r="M129" i="1"/>
  <c r="E152" i="1"/>
  <c r="N130" i="1"/>
  <c r="O129" i="1"/>
  <c r="H128" i="1"/>
  <c r="D132" i="1"/>
  <c r="D130" i="1"/>
  <c r="P152" i="1"/>
  <c r="L152" i="1"/>
  <c r="G127" i="1"/>
  <c r="J128" i="1"/>
  <c r="O132" i="1"/>
  <c r="J132" i="1"/>
  <c r="H150" i="1"/>
  <c r="J130" i="1"/>
  <c r="E124" i="1"/>
  <c r="R132" i="1"/>
  <c r="G128" i="1"/>
  <c r="H127" i="1"/>
  <c r="H130" i="1" s="1"/>
  <c r="M152" i="1"/>
  <c r="N124" i="1"/>
  <c r="F127" i="1"/>
  <c r="F130" i="1" s="1"/>
  <c r="Q124" i="1"/>
  <c r="O152" i="1"/>
  <c r="F128" i="1"/>
  <c r="D131" i="1"/>
  <c r="I128" i="1"/>
  <c r="I132" i="1" s="1"/>
  <c r="M132" i="1"/>
  <c r="L130" i="1"/>
  <c r="P124" i="1"/>
  <c r="J131" i="1"/>
  <c r="O150" i="1"/>
  <c r="P128" i="1"/>
  <c r="F124" i="1"/>
  <c r="Q127" i="1"/>
  <c r="K132" i="1"/>
  <c r="H124" i="1"/>
  <c r="D124" i="1"/>
  <c r="R150" i="1"/>
  <c r="I127" i="1"/>
  <c r="G132" i="1"/>
  <c r="K152" i="1"/>
  <c r="E127" i="1"/>
  <c r="R131" i="1"/>
  <c r="H131" i="1"/>
  <c r="H132" i="1"/>
  <c r="G129" i="1"/>
  <c r="G130" i="1"/>
  <c r="F132" i="1"/>
  <c r="F131" i="1"/>
  <c r="P132" i="1"/>
  <c r="P131" i="1"/>
  <c r="Q129" i="1"/>
  <c r="Q130" i="1"/>
  <c r="I129" i="1"/>
  <c r="I130" i="1"/>
  <c r="E129" i="1"/>
  <c r="E130" i="1"/>
  <c r="N241" i="4" l="1"/>
  <c r="K243" i="4"/>
  <c r="O243" i="4"/>
  <c r="G243" i="4"/>
  <c r="J241" i="4"/>
  <c r="C243" i="4"/>
  <c r="F241" i="4"/>
  <c r="P243" i="4"/>
  <c r="H243" i="4"/>
  <c r="O241" i="4"/>
  <c r="G241" i="4"/>
  <c r="N243" i="4"/>
  <c r="F243" i="4"/>
  <c r="M241" i="4"/>
  <c r="E241" i="4"/>
  <c r="L243" i="4"/>
  <c r="D243" i="4"/>
  <c r="K241" i="4"/>
  <c r="C241" i="4"/>
  <c r="J243" i="4"/>
  <c r="Q241" i="4"/>
  <c r="I241" i="4"/>
  <c r="C199" i="4"/>
  <c r="D199" i="4"/>
  <c r="E199" i="4"/>
  <c r="F199" i="4"/>
  <c r="G199" i="4"/>
  <c r="H199" i="4"/>
  <c r="I199" i="4"/>
  <c r="J199" i="4"/>
  <c r="K199" i="4"/>
  <c r="L199" i="4"/>
  <c r="M199" i="4"/>
  <c r="N199" i="4"/>
  <c r="O199" i="4"/>
  <c r="P199" i="4"/>
  <c r="Q199" i="4"/>
  <c r="C207" i="4"/>
  <c r="D207" i="4"/>
  <c r="D206" i="4"/>
  <c r="E207" i="4"/>
  <c r="F207" i="4"/>
  <c r="F206" i="4"/>
  <c r="G207" i="4"/>
  <c r="H207" i="4"/>
  <c r="H206" i="4"/>
  <c r="I207" i="4"/>
  <c r="J207" i="4"/>
  <c r="J206" i="4"/>
  <c r="K207" i="4"/>
  <c r="L207" i="4"/>
  <c r="L206" i="4"/>
  <c r="M207" i="4"/>
  <c r="N207" i="4"/>
  <c r="N206" i="4"/>
  <c r="O207" i="4"/>
  <c r="P207" i="4"/>
  <c r="P206" i="4"/>
  <c r="Q207" i="4"/>
  <c r="C209" i="4"/>
  <c r="C208" i="4"/>
  <c r="D209" i="4"/>
  <c r="E209" i="4"/>
  <c r="E208" i="4"/>
  <c r="F209" i="4"/>
  <c r="G209" i="4"/>
  <c r="G208" i="4"/>
  <c r="H209" i="4"/>
  <c r="I209" i="4"/>
  <c r="I208" i="4"/>
  <c r="J209" i="4"/>
  <c r="K209" i="4"/>
  <c r="K208" i="4"/>
  <c r="L209" i="4"/>
  <c r="M209" i="4"/>
  <c r="M208" i="4"/>
  <c r="N209" i="4"/>
  <c r="O209" i="4"/>
  <c r="O208" i="4"/>
  <c r="P209" i="4"/>
  <c r="Q209" i="4"/>
  <c r="Q208" i="4"/>
  <c r="C204" i="4"/>
  <c r="D204" i="4"/>
  <c r="E204" i="4"/>
  <c r="F204" i="4"/>
  <c r="G204" i="4"/>
  <c r="H204" i="4"/>
  <c r="I204" i="4"/>
  <c r="J204" i="4"/>
  <c r="K204" i="4"/>
  <c r="L204" i="4"/>
  <c r="M204" i="4"/>
  <c r="N204" i="4"/>
  <c r="O204" i="4"/>
  <c r="P204" i="4"/>
  <c r="Q204" i="4"/>
  <c r="C205" i="4"/>
  <c r="D205" i="4"/>
  <c r="E205" i="4"/>
  <c r="F205" i="4"/>
  <c r="G205" i="4"/>
  <c r="H205" i="4"/>
  <c r="I205" i="4"/>
  <c r="J205" i="4"/>
  <c r="K205" i="4"/>
  <c r="L205" i="4"/>
  <c r="M205" i="4"/>
  <c r="N205" i="4"/>
  <c r="O205" i="4"/>
  <c r="P205" i="4"/>
  <c r="Q205" i="4"/>
  <c r="R115" i="1"/>
  <c r="Q178" i="4" s="1"/>
  <c r="Q115" i="1"/>
  <c r="P178" i="4" s="1"/>
  <c r="P115" i="1"/>
  <c r="O178" i="4" s="1"/>
  <c r="O115" i="1"/>
  <c r="N178" i="4" s="1"/>
  <c r="N115" i="1"/>
  <c r="M178" i="4" s="1"/>
  <c r="M115" i="1"/>
  <c r="L178" i="4" s="1"/>
  <c r="L115" i="1"/>
  <c r="K178" i="4" s="1"/>
  <c r="K115" i="1"/>
  <c r="J178" i="4" s="1"/>
  <c r="J115" i="1"/>
  <c r="I178" i="4" s="1"/>
  <c r="I115" i="1"/>
  <c r="H178" i="4" s="1"/>
  <c r="H115" i="1"/>
  <c r="G178" i="4" s="1"/>
  <c r="G115" i="1"/>
  <c r="F178" i="4" s="1"/>
  <c r="F115" i="1"/>
  <c r="E178" i="4" s="1"/>
  <c r="E115" i="1"/>
  <c r="D178" i="4" s="1"/>
  <c r="D115" i="1"/>
  <c r="C178" i="4" s="1"/>
  <c r="P129" i="1"/>
  <c r="J107" i="1"/>
  <c r="J103" i="1"/>
  <c r="H106" i="1"/>
  <c r="H109" i="1"/>
  <c r="M103" i="1"/>
  <c r="M131" i="1"/>
  <c r="F103" i="1"/>
  <c r="Q131" i="1"/>
  <c r="Q106" i="1"/>
  <c r="Q107" i="1"/>
  <c r="Q111" i="1"/>
  <c r="O103" i="1"/>
  <c r="F129" i="1"/>
  <c r="O106" i="1"/>
  <c r="K107" i="1"/>
  <c r="J129" i="1"/>
  <c r="M106" i="1"/>
  <c r="M107" i="1"/>
  <c r="M111" i="1"/>
  <c r="K103" i="1"/>
  <c r="N129" i="1"/>
  <c r="K106" i="1"/>
  <c r="G107" i="1"/>
  <c r="K109" i="1"/>
  <c r="K111" i="1"/>
  <c r="H107" i="1"/>
  <c r="Q109" i="1"/>
  <c r="F107" i="1"/>
  <c r="F110" i="1" s="1"/>
  <c r="Q108" i="1"/>
  <c r="D107" i="1"/>
  <c r="R129" i="1"/>
  <c r="I106" i="1"/>
  <c r="I108" i="1" s="1"/>
  <c r="I107" i="1"/>
  <c r="I111" i="1"/>
  <c r="G103" i="1"/>
  <c r="G131" i="1"/>
  <c r="G106" i="1"/>
  <c r="R106" i="1"/>
  <c r="R109" i="1" s="1"/>
  <c r="J111" i="1"/>
  <c r="I109" i="1"/>
  <c r="G111" i="1"/>
  <c r="K131" i="1"/>
  <c r="E107" i="1"/>
  <c r="E111" i="1"/>
  <c r="E103" i="1"/>
  <c r="N106" i="1"/>
  <c r="G109" i="1"/>
  <c r="I131" i="1"/>
  <c r="I103" i="1"/>
  <c r="E106" i="1"/>
  <c r="E108" i="1" s="1"/>
  <c r="O131" i="1"/>
  <c r="P103" i="1"/>
  <c r="H111" i="1"/>
  <c r="D103" i="1"/>
  <c r="D106" i="1"/>
  <c r="O109" i="1"/>
  <c r="R107" i="1"/>
  <c r="R103" i="1"/>
  <c r="P106" i="1"/>
  <c r="P109" i="1"/>
  <c r="D129" i="1"/>
  <c r="P107" i="1"/>
  <c r="L103" i="1"/>
  <c r="J106" i="1"/>
  <c r="F111" i="1"/>
  <c r="E109" i="1"/>
  <c r="N109" i="1"/>
  <c r="H129" i="1"/>
  <c r="N107" i="1"/>
  <c r="N103" i="1"/>
  <c r="L106" i="1"/>
  <c r="L109" i="1"/>
  <c r="L129" i="1"/>
  <c r="L107" i="1"/>
  <c r="J110" i="1"/>
  <c r="H103" i="1"/>
  <c r="F106" i="1"/>
  <c r="F109" i="1" s="1"/>
  <c r="D111" i="1"/>
  <c r="Q103" i="1"/>
  <c r="J109" i="1"/>
  <c r="E131" i="1"/>
  <c r="D109" i="1"/>
  <c r="O107" i="1"/>
  <c r="O111" i="1" s="1"/>
  <c r="M109" i="1"/>
  <c r="M108" i="1"/>
  <c r="R111" i="1"/>
  <c r="R110" i="1"/>
  <c r="P111" i="1"/>
  <c r="N110" i="1"/>
  <c r="N111" i="1"/>
  <c r="L111" i="1"/>
  <c r="N208" i="4" l="1"/>
  <c r="F208" i="4"/>
  <c r="M206" i="4"/>
  <c r="E206" i="4"/>
  <c r="L208" i="4"/>
  <c r="D208" i="4"/>
  <c r="K206" i="4"/>
  <c r="C206" i="4"/>
  <c r="J208" i="4"/>
  <c r="Q206" i="4"/>
  <c r="I206" i="4"/>
  <c r="P208" i="4"/>
  <c r="H208" i="4"/>
  <c r="O206" i="4"/>
  <c r="G206" i="4"/>
  <c r="C164" i="4"/>
  <c r="D164" i="4"/>
  <c r="E164" i="4"/>
  <c r="F164" i="4"/>
  <c r="G164" i="4"/>
  <c r="H164" i="4"/>
  <c r="I164" i="4"/>
  <c r="J164" i="4"/>
  <c r="K164" i="4"/>
  <c r="L164" i="4"/>
  <c r="M164" i="4"/>
  <c r="N164" i="4"/>
  <c r="O164" i="4"/>
  <c r="P164" i="4"/>
  <c r="Q164" i="4"/>
  <c r="C172" i="4"/>
  <c r="D172" i="4"/>
  <c r="D171" i="4"/>
  <c r="E172" i="4"/>
  <c r="F172" i="4"/>
  <c r="G172" i="4"/>
  <c r="H172" i="4"/>
  <c r="H171" i="4"/>
  <c r="I172" i="4"/>
  <c r="J172" i="4"/>
  <c r="K172" i="4"/>
  <c r="L172" i="4"/>
  <c r="L171" i="4"/>
  <c r="M172" i="4"/>
  <c r="N172" i="4"/>
  <c r="O172" i="4"/>
  <c r="P172" i="4"/>
  <c r="P171" i="4"/>
  <c r="Q172" i="4"/>
  <c r="C174" i="4"/>
  <c r="D174" i="4"/>
  <c r="E174" i="4"/>
  <c r="E173" i="4"/>
  <c r="F174" i="4"/>
  <c r="G174" i="4"/>
  <c r="H174" i="4"/>
  <c r="I174" i="4"/>
  <c r="I173" i="4"/>
  <c r="J174" i="4"/>
  <c r="K174" i="4"/>
  <c r="L174" i="4"/>
  <c r="M174" i="4"/>
  <c r="M173" i="4"/>
  <c r="N174" i="4"/>
  <c r="O174" i="4"/>
  <c r="P174" i="4"/>
  <c r="Q174" i="4"/>
  <c r="Q173" i="4"/>
  <c r="C169" i="4"/>
  <c r="D169" i="4"/>
  <c r="E169" i="4"/>
  <c r="F169" i="4"/>
  <c r="G169" i="4"/>
  <c r="H169" i="4"/>
  <c r="I169" i="4"/>
  <c r="J169" i="4"/>
  <c r="K169" i="4"/>
  <c r="L169" i="4"/>
  <c r="M169" i="4"/>
  <c r="N169" i="4"/>
  <c r="O169" i="4"/>
  <c r="P169" i="4"/>
  <c r="Q169" i="4"/>
  <c r="C170" i="4"/>
  <c r="D170" i="4"/>
  <c r="E170" i="4"/>
  <c r="F170" i="4"/>
  <c r="G170" i="4"/>
  <c r="H170" i="4"/>
  <c r="I170" i="4"/>
  <c r="J170" i="4"/>
  <c r="K170" i="4"/>
  <c r="L170" i="4"/>
  <c r="M170" i="4"/>
  <c r="N170" i="4"/>
  <c r="O170" i="4"/>
  <c r="P170" i="4"/>
  <c r="Q170" i="4"/>
  <c r="R95" i="1"/>
  <c r="Q143" i="4" s="1"/>
  <c r="Q95" i="1"/>
  <c r="P143" i="4" s="1"/>
  <c r="P95" i="1"/>
  <c r="O143" i="4" s="1"/>
  <c r="O95" i="1"/>
  <c r="N143" i="4" s="1"/>
  <c r="N95" i="1"/>
  <c r="M143" i="4" s="1"/>
  <c r="M95" i="1"/>
  <c r="L143" i="4" s="1"/>
  <c r="L95" i="1"/>
  <c r="K143" i="4" s="1"/>
  <c r="K95" i="1"/>
  <c r="J143" i="4" s="1"/>
  <c r="J95" i="1"/>
  <c r="I143" i="4" s="1"/>
  <c r="I95" i="1"/>
  <c r="H143" i="4" s="1"/>
  <c r="H95" i="1"/>
  <c r="G143" i="4" s="1"/>
  <c r="G95" i="1"/>
  <c r="F143" i="4" s="1"/>
  <c r="F95" i="1"/>
  <c r="E143" i="4" s="1"/>
  <c r="E95" i="1"/>
  <c r="D143" i="4" s="1"/>
  <c r="D95" i="1"/>
  <c r="C143" i="4" s="1"/>
  <c r="L110" i="1"/>
  <c r="J83" i="1"/>
  <c r="N108" i="1"/>
  <c r="H83" i="1"/>
  <c r="D86" i="1"/>
  <c r="P83" i="1"/>
  <c r="P110" i="1"/>
  <c r="K110" i="1"/>
  <c r="F83" i="1"/>
  <c r="G110" i="1"/>
  <c r="D83" i="1"/>
  <c r="G108" i="1"/>
  <c r="D108" i="1"/>
  <c r="Q86" i="1"/>
  <c r="Q89" i="1" s="1"/>
  <c r="Q87" i="1"/>
  <c r="Q91" i="1"/>
  <c r="O83" i="1"/>
  <c r="O110" i="1"/>
  <c r="D87" i="1"/>
  <c r="Q88" i="1"/>
  <c r="O87" i="1"/>
  <c r="O91" i="1"/>
  <c r="L108" i="1"/>
  <c r="M86" i="1"/>
  <c r="K83" i="1"/>
  <c r="O86" i="1"/>
  <c r="K87" i="1"/>
  <c r="M89" i="1"/>
  <c r="I86" i="1"/>
  <c r="G83" i="1"/>
  <c r="K86" i="1"/>
  <c r="D110" i="1"/>
  <c r="M87" i="1"/>
  <c r="M91" i="1" s="1"/>
  <c r="H108" i="1"/>
  <c r="M88" i="1"/>
  <c r="K91" i="1"/>
  <c r="I88" i="1"/>
  <c r="K89" i="1"/>
  <c r="Q110" i="1"/>
  <c r="H110" i="1"/>
  <c r="E110" i="1"/>
  <c r="I87" i="1"/>
  <c r="I91" i="1" s="1"/>
  <c r="P108" i="1"/>
  <c r="G87" i="1"/>
  <c r="G91" i="1" s="1"/>
  <c r="E83" i="1"/>
  <c r="K108" i="1"/>
  <c r="M110" i="1"/>
  <c r="E86" i="1"/>
  <c r="E87" i="1"/>
  <c r="E91" i="1"/>
  <c r="M83" i="1"/>
  <c r="I110" i="1"/>
  <c r="G86" i="1"/>
  <c r="E88" i="1"/>
  <c r="R86" i="1"/>
  <c r="I89" i="1"/>
  <c r="R89" i="1"/>
  <c r="O108" i="1"/>
  <c r="R87" i="1"/>
  <c r="R90" i="1" s="1"/>
  <c r="R83" i="1"/>
  <c r="P86" i="1"/>
  <c r="P89" i="1"/>
  <c r="N86" i="1"/>
  <c r="N89" i="1" s="1"/>
  <c r="J108" i="1"/>
  <c r="N87" i="1"/>
  <c r="N91" i="1" s="1"/>
  <c r="N83" i="1"/>
  <c r="L86" i="1"/>
  <c r="L89" i="1"/>
  <c r="F108" i="1"/>
  <c r="P87" i="1"/>
  <c r="N90" i="1"/>
  <c r="L83" i="1"/>
  <c r="J86" i="1"/>
  <c r="E89" i="1"/>
  <c r="J89" i="1"/>
  <c r="R108" i="1"/>
  <c r="J87" i="1"/>
  <c r="J91" i="1" s="1"/>
  <c r="H86" i="1"/>
  <c r="H89" i="1"/>
  <c r="L87" i="1"/>
  <c r="J90" i="1"/>
  <c r="F86" i="1"/>
  <c r="F89" i="1" s="1"/>
  <c r="Q83" i="1"/>
  <c r="F87" i="1"/>
  <c r="D89" i="1"/>
  <c r="H87" i="1"/>
  <c r="R91" i="1"/>
  <c r="I83" i="1"/>
  <c r="G89" i="1"/>
  <c r="D91" i="1"/>
  <c r="O89" i="1"/>
  <c r="P91" i="1"/>
  <c r="L91" i="1"/>
  <c r="F91" i="1"/>
  <c r="F90" i="1"/>
  <c r="H91" i="1"/>
  <c r="N171" i="4" l="1"/>
  <c r="J171" i="4"/>
  <c r="G173" i="4"/>
  <c r="C173" i="4"/>
  <c r="F171" i="4"/>
  <c r="O173" i="4"/>
  <c r="K173" i="4"/>
  <c r="P173" i="4"/>
  <c r="H173" i="4"/>
  <c r="O171" i="4"/>
  <c r="G171" i="4"/>
  <c r="N173" i="4"/>
  <c r="F173" i="4"/>
  <c r="M171" i="4"/>
  <c r="E171" i="4"/>
  <c r="L173" i="4"/>
  <c r="D173" i="4"/>
  <c r="K171" i="4"/>
  <c r="C171" i="4"/>
  <c r="J173" i="4"/>
  <c r="Q171" i="4"/>
  <c r="I171" i="4"/>
  <c r="C129" i="4"/>
  <c r="D129" i="4"/>
  <c r="E129" i="4"/>
  <c r="F129" i="4"/>
  <c r="G129" i="4"/>
  <c r="H129" i="4"/>
  <c r="I129" i="4"/>
  <c r="J129" i="4"/>
  <c r="K129" i="4"/>
  <c r="L129" i="4"/>
  <c r="M129" i="4"/>
  <c r="N129" i="4"/>
  <c r="O129" i="4"/>
  <c r="P129" i="4"/>
  <c r="Q129" i="4"/>
  <c r="C137" i="4"/>
  <c r="D137" i="4"/>
  <c r="D136" i="4"/>
  <c r="E137" i="4"/>
  <c r="F137" i="4"/>
  <c r="G137" i="4"/>
  <c r="H137" i="4"/>
  <c r="H136" i="4"/>
  <c r="I137" i="4"/>
  <c r="J137" i="4"/>
  <c r="K137" i="4"/>
  <c r="L137" i="4"/>
  <c r="L136" i="4"/>
  <c r="M137" i="4"/>
  <c r="N137" i="4"/>
  <c r="O137" i="4"/>
  <c r="P137" i="4"/>
  <c r="P136" i="4"/>
  <c r="Q137" i="4"/>
  <c r="C139" i="4"/>
  <c r="D139" i="4"/>
  <c r="E139" i="4"/>
  <c r="E138" i="4"/>
  <c r="F139" i="4"/>
  <c r="G139" i="4"/>
  <c r="H139" i="4"/>
  <c r="I139" i="4"/>
  <c r="I138" i="4"/>
  <c r="J139" i="4"/>
  <c r="K139" i="4"/>
  <c r="L139" i="4"/>
  <c r="M139" i="4"/>
  <c r="M138" i="4"/>
  <c r="N139" i="4"/>
  <c r="O139" i="4"/>
  <c r="P139" i="4"/>
  <c r="Q139" i="4"/>
  <c r="Q138" i="4"/>
  <c r="C134" i="4"/>
  <c r="D134" i="4"/>
  <c r="E134" i="4"/>
  <c r="F134" i="4"/>
  <c r="G134" i="4"/>
  <c r="H134" i="4"/>
  <c r="I134" i="4"/>
  <c r="J134" i="4"/>
  <c r="K134" i="4"/>
  <c r="L134" i="4"/>
  <c r="M134" i="4"/>
  <c r="N134" i="4"/>
  <c r="O134" i="4"/>
  <c r="P134" i="4"/>
  <c r="Q134" i="4"/>
  <c r="C135" i="4"/>
  <c r="D135" i="4"/>
  <c r="E135" i="4"/>
  <c r="F135" i="4"/>
  <c r="G135" i="4"/>
  <c r="H135" i="4"/>
  <c r="I135" i="4"/>
  <c r="J135" i="4"/>
  <c r="K135" i="4"/>
  <c r="L135" i="4"/>
  <c r="M135" i="4"/>
  <c r="N135" i="4"/>
  <c r="O135" i="4"/>
  <c r="P135" i="4"/>
  <c r="Q135" i="4"/>
  <c r="R75" i="1"/>
  <c r="Q108" i="4" s="1"/>
  <c r="Q75" i="1"/>
  <c r="P108" i="4" s="1"/>
  <c r="P75" i="1"/>
  <c r="O108" i="4" s="1"/>
  <c r="O75" i="1"/>
  <c r="N108" i="4" s="1"/>
  <c r="N75" i="1"/>
  <c r="M108" i="4" s="1"/>
  <c r="M75" i="1"/>
  <c r="L108" i="4" s="1"/>
  <c r="L75" i="1"/>
  <c r="K108" i="4" s="1"/>
  <c r="K75" i="1"/>
  <c r="J108" i="4" s="1"/>
  <c r="J75" i="1"/>
  <c r="I108" i="4" s="1"/>
  <c r="I75" i="1"/>
  <c r="H108" i="4" s="1"/>
  <c r="H75" i="1"/>
  <c r="G108" i="4" s="1"/>
  <c r="G75" i="1"/>
  <c r="F108" i="4" s="1"/>
  <c r="F75" i="1"/>
  <c r="E108" i="4" s="1"/>
  <c r="E75" i="1"/>
  <c r="D108" i="4" s="1"/>
  <c r="D75" i="1"/>
  <c r="C108" i="4" s="1"/>
  <c r="F67" i="1"/>
  <c r="O66" i="1"/>
  <c r="L90" i="1"/>
  <c r="Q66" i="1"/>
  <c r="K63" i="1"/>
  <c r="K66" i="1"/>
  <c r="M67" i="1"/>
  <c r="P90" i="1"/>
  <c r="D90" i="1"/>
  <c r="L88" i="1"/>
  <c r="M66" i="1"/>
  <c r="I67" i="1"/>
  <c r="I71" i="1"/>
  <c r="G63" i="1"/>
  <c r="I90" i="1"/>
  <c r="G66" i="1"/>
  <c r="N66" i="1"/>
  <c r="G69" i="1"/>
  <c r="E90" i="1"/>
  <c r="I66" i="1"/>
  <c r="E67" i="1"/>
  <c r="E71" i="1"/>
  <c r="H63" i="1"/>
  <c r="Q90" i="1"/>
  <c r="P63" i="1"/>
  <c r="J66" i="1"/>
  <c r="F71" i="1"/>
  <c r="E66" i="1"/>
  <c r="P67" i="1"/>
  <c r="L63" i="1"/>
  <c r="P71" i="1"/>
  <c r="J69" i="1"/>
  <c r="Q63" i="1"/>
  <c r="G88" i="1"/>
  <c r="M90" i="1"/>
  <c r="P66" i="1"/>
  <c r="P69" i="1" s="1"/>
  <c r="F88" i="1"/>
  <c r="F66" i="1"/>
  <c r="O67" i="1"/>
  <c r="O71" i="1" s="1"/>
  <c r="I63" i="1"/>
  <c r="I69" i="1"/>
  <c r="R67" i="1"/>
  <c r="R70" i="1" s="1"/>
  <c r="R63" i="1"/>
  <c r="L66" i="1"/>
  <c r="L69" i="1"/>
  <c r="N88" i="1"/>
  <c r="L67" i="1"/>
  <c r="F63" i="1"/>
  <c r="R71" i="1"/>
  <c r="Q69" i="1"/>
  <c r="M63" i="1"/>
  <c r="N69" i="1"/>
  <c r="J88" i="1"/>
  <c r="N67" i="1"/>
  <c r="N70" i="1" s="1"/>
  <c r="N63" i="1"/>
  <c r="H66" i="1"/>
  <c r="H69" i="1"/>
  <c r="G90" i="1"/>
  <c r="H67" i="1"/>
  <c r="F70" i="1"/>
  <c r="O69" i="1"/>
  <c r="R66" i="1"/>
  <c r="R69" i="1" s="1"/>
  <c r="R88" i="1"/>
  <c r="J67" i="1"/>
  <c r="J63" i="1"/>
  <c r="D66" i="1"/>
  <c r="D69" i="1"/>
  <c r="O90" i="1"/>
  <c r="D67" i="1"/>
  <c r="Q68" i="1"/>
  <c r="K67" i="1"/>
  <c r="K71" i="1" s="1"/>
  <c r="N71" i="1"/>
  <c r="M69" i="1"/>
  <c r="E63" i="1"/>
  <c r="F69" i="1"/>
  <c r="H90" i="1"/>
  <c r="K88" i="1"/>
  <c r="K90" i="1"/>
  <c r="Q67" i="1"/>
  <c r="Q71" i="1"/>
  <c r="O63" i="1"/>
  <c r="H88" i="1"/>
  <c r="M68" i="1"/>
  <c r="G67" i="1"/>
  <c r="G71" i="1" s="1"/>
  <c r="L71" i="1"/>
  <c r="D63" i="1"/>
  <c r="O88" i="1"/>
  <c r="D88" i="1"/>
  <c r="M71" i="1"/>
  <c r="P88" i="1"/>
  <c r="I68" i="1"/>
  <c r="K69" i="1"/>
  <c r="E69" i="1"/>
  <c r="E68" i="1"/>
  <c r="H71" i="1"/>
  <c r="J70" i="1"/>
  <c r="J71" i="1"/>
  <c r="D71" i="1"/>
  <c r="N136" i="4" l="1"/>
  <c r="J136" i="4"/>
  <c r="G138" i="4"/>
  <c r="F136" i="4"/>
  <c r="C138" i="4"/>
  <c r="O138" i="4"/>
  <c r="K138" i="4"/>
  <c r="P138" i="4"/>
  <c r="H138" i="4"/>
  <c r="O136" i="4"/>
  <c r="G136" i="4"/>
  <c r="N138" i="4"/>
  <c r="F138" i="4"/>
  <c r="M136" i="4"/>
  <c r="E136" i="4"/>
  <c r="L138" i="4"/>
  <c r="D138" i="4"/>
  <c r="K136" i="4"/>
  <c r="C136" i="4"/>
  <c r="J138" i="4"/>
  <c r="Q136" i="4"/>
  <c r="I136" i="4"/>
  <c r="C94" i="4"/>
  <c r="D94" i="4"/>
  <c r="E94" i="4"/>
  <c r="F94" i="4"/>
  <c r="G94" i="4"/>
  <c r="H94" i="4"/>
  <c r="I94" i="4"/>
  <c r="J94" i="4"/>
  <c r="K94" i="4"/>
  <c r="L94" i="4"/>
  <c r="M94" i="4"/>
  <c r="N94" i="4"/>
  <c r="O94" i="4"/>
  <c r="P94" i="4"/>
  <c r="Q94" i="4"/>
  <c r="C102" i="4"/>
  <c r="D102" i="4"/>
  <c r="D101" i="4"/>
  <c r="E102" i="4"/>
  <c r="F102" i="4"/>
  <c r="G102" i="4"/>
  <c r="H102" i="4"/>
  <c r="H101" i="4"/>
  <c r="I102" i="4"/>
  <c r="J102" i="4"/>
  <c r="K102" i="4"/>
  <c r="L102" i="4"/>
  <c r="L101" i="4"/>
  <c r="M102" i="4"/>
  <c r="N102" i="4"/>
  <c r="O102" i="4"/>
  <c r="P102" i="4"/>
  <c r="P101" i="4"/>
  <c r="Q102" i="4"/>
  <c r="C104" i="4"/>
  <c r="D104" i="4"/>
  <c r="E104" i="4"/>
  <c r="E103" i="4"/>
  <c r="F104" i="4"/>
  <c r="G104" i="4"/>
  <c r="H104" i="4"/>
  <c r="I104" i="4"/>
  <c r="I103" i="4"/>
  <c r="J104" i="4"/>
  <c r="K104" i="4"/>
  <c r="L104" i="4"/>
  <c r="M104" i="4"/>
  <c r="M103" i="4"/>
  <c r="N104" i="4"/>
  <c r="O104" i="4"/>
  <c r="P104" i="4"/>
  <c r="Q104" i="4"/>
  <c r="Q103" i="4"/>
  <c r="C99" i="4"/>
  <c r="D99" i="4"/>
  <c r="E99" i="4"/>
  <c r="F99" i="4"/>
  <c r="G99" i="4"/>
  <c r="H99" i="4"/>
  <c r="I99" i="4"/>
  <c r="J99" i="4"/>
  <c r="K99" i="4"/>
  <c r="L99" i="4"/>
  <c r="M99" i="4"/>
  <c r="N99" i="4"/>
  <c r="O99" i="4"/>
  <c r="P99" i="4"/>
  <c r="Q99" i="4"/>
  <c r="C100" i="4"/>
  <c r="D100" i="4"/>
  <c r="E100" i="4"/>
  <c r="F100" i="4"/>
  <c r="G100" i="4"/>
  <c r="H100" i="4"/>
  <c r="I100" i="4"/>
  <c r="J100" i="4"/>
  <c r="K100" i="4"/>
  <c r="L100" i="4"/>
  <c r="M100" i="4"/>
  <c r="N100" i="4"/>
  <c r="O100" i="4"/>
  <c r="P100" i="4"/>
  <c r="Q100" i="4"/>
  <c r="E54" i="1"/>
  <c r="D73" i="4" s="1"/>
  <c r="F54" i="1"/>
  <c r="E73" i="4" s="1"/>
  <c r="G54" i="1"/>
  <c r="F73" i="4" s="1"/>
  <c r="H54" i="1"/>
  <c r="G73" i="4" s="1"/>
  <c r="I54" i="1"/>
  <c r="H73" i="4" s="1"/>
  <c r="J54" i="1"/>
  <c r="I73" i="4" s="1"/>
  <c r="K54" i="1"/>
  <c r="J73" i="4" s="1"/>
  <c r="L54" i="1"/>
  <c r="K73" i="4" s="1"/>
  <c r="M54" i="1"/>
  <c r="L73" i="4" s="1"/>
  <c r="N54" i="1"/>
  <c r="M73" i="4" s="1"/>
  <c r="O54" i="1"/>
  <c r="N73" i="4" s="1"/>
  <c r="P54" i="1"/>
  <c r="O73" i="4" s="1"/>
  <c r="Q54" i="1"/>
  <c r="P73" i="4" s="1"/>
  <c r="R54" i="1"/>
  <c r="Q73" i="4" s="1"/>
  <c r="D54" i="1"/>
  <c r="C73" i="4" s="1"/>
  <c r="G68" i="1"/>
  <c r="K70" i="1"/>
  <c r="D46" i="1"/>
  <c r="G70" i="1"/>
  <c r="J45" i="1"/>
  <c r="O70" i="1"/>
  <c r="N45" i="1"/>
  <c r="H46" i="1"/>
  <c r="M42" i="1"/>
  <c r="D68" i="1"/>
  <c r="G45" i="1"/>
  <c r="J42" i="1"/>
  <c r="H45" i="1"/>
  <c r="E45" i="1"/>
  <c r="J46" i="1"/>
  <c r="L68" i="1"/>
  <c r="K45" i="1"/>
  <c r="N42" i="1"/>
  <c r="L45" i="1"/>
  <c r="H68" i="1"/>
  <c r="I45" i="1"/>
  <c r="R45" i="1"/>
  <c r="E70" i="1"/>
  <c r="R42" i="1"/>
  <c r="M45" i="1"/>
  <c r="E46" i="1"/>
  <c r="E49" i="1" s="1"/>
  <c r="G47" i="1"/>
  <c r="H50" i="1"/>
  <c r="I70" i="1"/>
  <c r="I46" i="1"/>
  <c r="I50" i="1" s="1"/>
  <c r="H49" i="1"/>
  <c r="F68" i="1"/>
  <c r="P42" i="1"/>
  <c r="D70" i="1"/>
  <c r="K68" i="1"/>
  <c r="O45" i="1"/>
  <c r="P45" i="1"/>
  <c r="P68" i="1"/>
  <c r="I49" i="1"/>
  <c r="Q45" i="1"/>
  <c r="E42" i="1"/>
  <c r="K46" i="1"/>
  <c r="H70" i="1"/>
  <c r="M70" i="1"/>
  <c r="D45" i="1"/>
  <c r="D47" i="1" s="1"/>
  <c r="D48" i="1"/>
  <c r="H48" i="1"/>
  <c r="H42" i="1"/>
  <c r="K47" i="1"/>
  <c r="I48" i="1"/>
  <c r="L70" i="1"/>
  <c r="O68" i="1"/>
  <c r="F46" i="1"/>
  <c r="F49" i="1" s="1"/>
  <c r="G48" i="1"/>
  <c r="G46" i="1"/>
  <c r="L48" i="1"/>
  <c r="D49" i="1"/>
  <c r="Q70" i="1"/>
  <c r="E48" i="1"/>
  <c r="L42" i="1"/>
  <c r="M46" i="1"/>
  <c r="O47" i="1"/>
  <c r="I42" i="1"/>
  <c r="J68" i="1"/>
  <c r="K48" i="1"/>
  <c r="P70" i="1"/>
  <c r="R68" i="1"/>
  <c r="N46" i="1"/>
  <c r="O48" i="1"/>
  <c r="O46" i="1"/>
  <c r="G42" i="1"/>
  <c r="N68" i="1"/>
  <c r="L46" i="1"/>
  <c r="M48" i="1"/>
  <c r="F50" i="1"/>
  <c r="F45" i="1"/>
  <c r="F48" i="1" s="1"/>
  <c r="J48" i="1"/>
  <c r="Q42" i="1"/>
  <c r="R46" i="1"/>
  <c r="F42" i="1"/>
  <c r="K42" i="1"/>
  <c r="P46" i="1"/>
  <c r="P50" i="1" s="1"/>
  <c r="J50" i="1"/>
  <c r="N48" i="1"/>
  <c r="P49" i="1"/>
  <c r="O42" i="1"/>
  <c r="J49" i="1"/>
  <c r="M50" i="1"/>
  <c r="P48" i="1"/>
  <c r="Q46" i="1"/>
  <c r="Q48" i="1"/>
  <c r="K50" i="1"/>
  <c r="K49" i="1"/>
  <c r="G50" i="1"/>
  <c r="G49" i="1"/>
  <c r="N49" i="1"/>
  <c r="N50" i="1"/>
  <c r="O50" i="1"/>
  <c r="O49" i="1"/>
  <c r="L50" i="1"/>
  <c r="L49" i="1"/>
  <c r="R49" i="1"/>
  <c r="R50" i="1"/>
  <c r="Q49" i="1"/>
  <c r="Q50" i="1"/>
  <c r="O103" i="4" l="1"/>
  <c r="N101" i="4"/>
  <c r="K103" i="4"/>
  <c r="G103" i="4"/>
  <c r="J101" i="4"/>
  <c r="C103" i="4"/>
  <c r="F101" i="4"/>
  <c r="P103" i="4"/>
  <c r="H103" i="4"/>
  <c r="O101" i="4"/>
  <c r="G101" i="4"/>
  <c r="N103" i="4"/>
  <c r="F103" i="4"/>
  <c r="M101" i="4"/>
  <c r="E101" i="4"/>
  <c r="L103" i="4"/>
  <c r="D103" i="4"/>
  <c r="K101" i="4"/>
  <c r="C101" i="4"/>
  <c r="J103" i="4"/>
  <c r="Q101" i="4"/>
  <c r="I101" i="4"/>
  <c r="C67" i="4"/>
  <c r="C66" i="4"/>
  <c r="C68" i="4"/>
  <c r="Q69" i="4"/>
  <c r="P69" i="4"/>
  <c r="O69" i="4"/>
  <c r="N69" i="4"/>
  <c r="M69" i="4"/>
  <c r="L69" i="4"/>
  <c r="K69" i="4"/>
  <c r="J69" i="4"/>
  <c r="I69" i="4"/>
  <c r="H69" i="4"/>
  <c r="G69" i="4"/>
  <c r="F69" i="4"/>
  <c r="E69" i="4"/>
  <c r="E68" i="4"/>
  <c r="D68" i="4"/>
  <c r="Q59" i="4"/>
  <c r="P59" i="4"/>
  <c r="O59" i="4"/>
  <c r="N59" i="4"/>
  <c r="M59" i="4"/>
  <c r="L59" i="4"/>
  <c r="K59" i="4"/>
  <c r="J59" i="4"/>
  <c r="I59" i="4"/>
  <c r="H59" i="4"/>
  <c r="G59" i="4"/>
  <c r="F59" i="4"/>
  <c r="E59" i="4"/>
  <c r="D59" i="4"/>
  <c r="Q68" i="4"/>
  <c r="P68" i="4"/>
  <c r="O68" i="4"/>
  <c r="N68" i="4"/>
  <c r="M68" i="4"/>
  <c r="K68" i="4"/>
  <c r="J68" i="4"/>
  <c r="I68" i="4"/>
  <c r="H68" i="4"/>
  <c r="G68" i="4"/>
  <c r="F68" i="4"/>
  <c r="P67" i="4"/>
  <c r="O67" i="4"/>
  <c r="N67" i="4"/>
  <c r="M67" i="4"/>
  <c r="L67" i="4"/>
  <c r="K67" i="4"/>
  <c r="J67" i="4"/>
  <c r="I67" i="4"/>
  <c r="H67" i="4"/>
  <c r="G67" i="4"/>
  <c r="F67" i="4"/>
  <c r="E67" i="4"/>
  <c r="D67" i="4"/>
  <c r="N66" i="4"/>
  <c r="J66" i="4"/>
  <c r="F66" i="4"/>
  <c r="C64" i="4"/>
  <c r="Q64" i="4"/>
  <c r="P64" i="4"/>
  <c r="O64" i="4"/>
  <c r="N64" i="4"/>
  <c r="M64" i="4"/>
  <c r="L64" i="4"/>
  <c r="K64" i="4"/>
  <c r="J64" i="4"/>
  <c r="I64" i="4"/>
  <c r="H64" i="4"/>
  <c r="G64" i="4"/>
  <c r="F64" i="4"/>
  <c r="E64" i="4"/>
  <c r="D64" i="4"/>
  <c r="C65" i="4"/>
  <c r="Q65" i="4"/>
  <c r="P65" i="4"/>
  <c r="O65" i="4"/>
  <c r="N65" i="4"/>
  <c r="M65" i="4"/>
  <c r="L65" i="4"/>
  <c r="K65" i="4"/>
  <c r="J65" i="4"/>
  <c r="I65" i="4"/>
  <c r="H65" i="4"/>
  <c r="G65" i="4"/>
  <c r="F65" i="4"/>
  <c r="E65" i="4"/>
  <c r="D65" i="4"/>
  <c r="D27" i="1"/>
  <c r="D29" i="1"/>
  <c r="D28" i="1"/>
  <c r="M47" i="1"/>
  <c r="M49" i="1"/>
  <c r="I47" i="1"/>
  <c r="F47" i="1"/>
  <c r="E47" i="1"/>
  <c r="P47" i="1"/>
  <c r="H47" i="1"/>
  <c r="J47" i="1"/>
  <c r="D42" i="1"/>
  <c r="Q47" i="1"/>
  <c r="E50" i="1"/>
  <c r="N47" i="1"/>
  <c r="L47" i="1"/>
  <c r="D50" i="1"/>
  <c r="P66" i="4" l="1"/>
  <c r="D66" i="4"/>
  <c r="H66" i="4"/>
  <c r="L68" i="4"/>
  <c r="L66" i="4"/>
  <c r="R176" i="1"/>
  <c r="Q281" i="4" s="1"/>
  <c r="P176" i="1"/>
  <c r="O281" i="4" s="1"/>
  <c r="N176" i="1"/>
  <c r="M281" i="4" s="1"/>
  <c r="L176" i="1"/>
  <c r="K281" i="4" s="1"/>
  <c r="J176" i="1"/>
  <c r="I281" i="4" s="1"/>
  <c r="H176" i="1"/>
  <c r="G281" i="4" s="1"/>
  <c r="F176" i="1"/>
  <c r="E281" i="4" s="1"/>
  <c r="D176" i="1"/>
  <c r="C281" i="4" s="1"/>
  <c r="Q176" i="1"/>
  <c r="P281" i="4" s="1"/>
  <c r="O176" i="1"/>
  <c r="N281" i="4" s="1"/>
  <c r="M176" i="1"/>
  <c r="L281" i="4" s="1"/>
  <c r="K176" i="1"/>
  <c r="J281" i="4" s="1"/>
  <c r="I176" i="1"/>
  <c r="H281" i="4" s="1"/>
  <c r="G176" i="1"/>
  <c r="F281" i="4" s="1"/>
  <c r="E176" i="1"/>
  <c r="D281" i="4" s="1"/>
  <c r="Q155" i="1"/>
  <c r="P246" i="4" s="1"/>
  <c r="O155" i="1"/>
  <c r="N246" i="4" s="1"/>
  <c r="M155" i="1"/>
  <c r="L246" i="4" s="1"/>
  <c r="K155" i="1"/>
  <c r="J246" i="4" s="1"/>
  <c r="I155" i="1"/>
  <c r="H246" i="4" s="1"/>
  <c r="G155" i="1"/>
  <c r="F246" i="4" s="1"/>
  <c r="E155" i="1"/>
  <c r="D246" i="4" s="1"/>
  <c r="F155" i="1"/>
  <c r="E246" i="4" s="1"/>
  <c r="R155" i="1"/>
  <c r="Q246" i="4" s="1"/>
  <c r="P155" i="1"/>
  <c r="O246" i="4" s="1"/>
  <c r="N155" i="1"/>
  <c r="M246" i="4" s="1"/>
  <c r="L155" i="1"/>
  <c r="K246" i="4" s="1"/>
  <c r="J155" i="1"/>
  <c r="I246" i="4" s="1"/>
  <c r="H155" i="1"/>
  <c r="G246" i="4" s="1"/>
  <c r="D155" i="1"/>
  <c r="C246" i="4" s="1"/>
  <c r="R134" i="1"/>
  <c r="Q211" i="4" s="1"/>
  <c r="P134" i="1"/>
  <c r="O211" i="4" s="1"/>
  <c r="N134" i="1"/>
  <c r="M211" i="4" s="1"/>
  <c r="L134" i="1"/>
  <c r="K211" i="4" s="1"/>
  <c r="J134" i="1"/>
  <c r="I211" i="4" s="1"/>
  <c r="H134" i="1"/>
  <c r="G211" i="4" s="1"/>
  <c r="F134" i="1"/>
  <c r="E211" i="4" s="1"/>
  <c r="D134" i="1"/>
  <c r="C211" i="4" s="1"/>
  <c r="E134" i="1"/>
  <c r="D211" i="4" s="1"/>
  <c r="Q134" i="1"/>
  <c r="P211" i="4" s="1"/>
  <c r="O134" i="1"/>
  <c r="N211" i="4" s="1"/>
  <c r="M134" i="1"/>
  <c r="L211" i="4" s="1"/>
  <c r="K134" i="1"/>
  <c r="J211" i="4" s="1"/>
  <c r="I134" i="1"/>
  <c r="H211" i="4" s="1"/>
  <c r="G134" i="1"/>
  <c r="F211" i="4" s="1"/>
  <c r="Q113" i="1"/>
  <c r="P176" i="4" s="1"/>
  <c r="O113" i="1"/>
  <c r="N176" i="4" s="1"/>
  <c r="M113" i="1"/>
  <c r="L176" i="4" s="1"/>
  <c r="K113" i="1"/>
  <c r="J176" i="4" s="1"/>
  <c r="I113" i="1"/>
  <c r="H176" i="4" s="1"/>
  <c r="G113" i="1"/>
  <c r="F176" i="4" s="1"/>
  <c r="E113" i="1"/>
  <c r="D176" i="4" s="1"/>
  <c r="R113" i="1"/>
  <c r="Q176" i="4" s="1"/>
  <c r="P113" i="1"/>
  <c r="O176" i="4" s="1"/>
  <c r="N113" i="1"/>
  <c r="M176" i="4" s="1"/>
  <c r="L113" i="1"/>
  <c r="K176" i="4" s="1"/>
  <c r="J113" i="1"/>
  <c r="I176" i="4" s="1"/>
  <c r="H113" i="1"/>
  <c r="G176" i="4" s="1"/>
  <c r="F113" i="1"/>
  <c r="E176" i="4" s="1"/>
  <c r="D113" i="1"/>
  <c r="C176" i="4" s="1"/>
  <c r="Q93" i="1"/>
  <c r="P141" i="4" s="1"/>
  <c r="O93" i="1"/>
  <c r="N141" i="4" s="1"/>
  <c r="M93" i="1"/>
  <c r="L141" i="4" s="1"/>
  <c r="K93" i="1"/>
  <c r="J141" i="4" s="1"/>
  <c r="I93" i="1"/>
  <c r="H141" i="4" s="1"/>
  <c r="G93" i="1"/>
  <c r="F141" i="4" s="1"/>
  <c r="E93" i="1"/>
  <c r="D141" i="4" s="1"/>
  <c r="R93" i="1"/>
  <c r="Q141" i="4" s="1"/>
  <c r="P93" i="1"/>
  <c r="O141" i="4" s="1"/>
  <c r="N93" i="1"/>
  <c r="M141" i="4" s="1"/>
  <c r="L93" i="1"/>
  <c r="K141" i="4" s="1"/>
  <c r="J93" i="1"/>
  <c r="I141" i="4" s="1"/>
  <c r="H93" i="1"/>
  <c r="G141" i="4" s="1"/>
  <c r="F93" i="1"/>
  <c r="E141" i="4" s="1"/>
  <c r="D93" i="1"/>
  <c r="C141" i="4" s="1"/>
  <c r="Q73" i="1"/>
  <c r="P106" i="4" s="1"/>
  <c r="O73" i="1"/>
  <c r="N106" i="4" s="1"/>
  <c r="M73" i="1"/>
  <c r="L106" i="4" s="1"/>
  <c r="K73" i="1"/>
  <c r="J106" i="4" s="1"/>
  <c r="I73" i="1"/>
  <c r="H106" i="4" s="1"/>
  <c r="G73" i="1"/>
  <c r="F106" i="4" s="1"/>
  <c r="E73" i="1"/>
  <c r="D106" i="4" s="1"/>
  <c r="R73" i="1"/>
  <c r="Q106" i="4" s="1"/>
  <c r="P73" i="1"/>
  <c r="O106" i="4" s="1"/>
  <c r="N73" i="1"/>
  <c r="M106" i="4" s="1"/>
  <c r="L73" i="1"/>
  <c r="K106" i="4" s="1"/>
  <c r="J73" i="1"/>
  <c r="I106" i="4" s="1"/>
  <c r="H73" i="1"/>
  <c r="G106" i="4" s="1"/>
  <c r="F73" i="1"/>
  <c r="E106" i="4" s="1"/>
  <c r="D73" i="1"/>
  <c r="C106" i="4" s="1"/>
  <c r="E52" i="1"/>
  <c r="D71" i="4" s="1"/>
  <c r="G52" i="1"/>
  <c r="F71" i="4" s="1"/>
  <c r="I52" i="1"/>
  <c r="H71" i="4" s="1"/>
  <c r="K52" i="1"/>
  <c r="J71" i="4" s="1"/>
  <c r="M52" i="1"/>
  <c r="L71" i="4" s="1"/>
  <c r="O52" i="1"/>
  <c r="N71" i="4" s="1"/>
  <c r="Q52" i="1"/>
  <c r="P71" i="4" s="1"/>
  <c r="F52" i="1"/>
  <c r="E71" i="4" s="1"/>
  <c r="H52" i="1"/>
  <c r="G71" i="4" s="1"/>
  <c r="J52" i="1"/>
  <c r="I71" i="4" s="1"/>
  <c r="L52" i="1"/>
  <c r="K71" i="4" s="1"/>
  <c r="N52" i="1"/>
  <c r="M71" i="4" s="1"/>
  <c r="P52" i="1"/>
  <c r="O71" i="4" s="1"/>
  <c r="R52" i="1"/>
  <c r="Q71" i="4" s="1"/>
  <c r="D52" i="1"/>
  <c r="C71" i="4" s="1"/>
  <c r="G66" i="4"/>
  <c r="O66" i="4"/>
  <c r="E66" i="4"/>
  <c r="M66" i="4"/>
  <c r="C69" i="4"/>
  <c r="K66" i="4"/>
  <c r="D69" i="4"/>
  <c r="I66" i="4"/>
  <c r="Q177" i="1"/>
  <c r="P282" i="4" s="1"/>
  <c r="O177" i="1"/>
  <c r="N282" i="4" s="1"/>
  <c r="M177" i="1"/>
  <c r="L282" i="4" s="1"/>
  <c r="K177" i="1"/>
  <c r="J282" i="4" s="1"/>
  <c r="I177" i="1"/>
  <c r="H282" i="4" s="1"/>
  <c r="G177" i="1"/>
  <c r="F282" i="4" s="1"/>
  <c r="E177" i="1"/>
  <c r="D282" i="4" s="1"/>
  <c r="R177" i="1"/>
  <c r="Q282" i="4" s="1"/>
  <c r="P177" i="1"/>
  <c r="O282" i="4" s="1"/>
  <c r="N177" i="1"/>
  <c r="M282" i="4" s="1"/>
  <c r="L177" i="1"/>
  <c r="K282" i="4" s="1"/>
  <c r="J177" i="1"/>
  <c r="I282" i="4" s="1"/>
  <c r="H177" i="1"/>
  <c r="G282" i="4" s="1"/>
  <c r="F177" i="1"/>
  <c r="E282" i="4" s="1"/>
  <c r="D177" i="1"/>
  <c r="C282" i="4" s="1"/>
  <c r="Q156" i="1"/>
  <c r="P247" i="4" s="1"/>
  <c r="O156" i="1"/>
  <c r="N247" i="4" s="1"/>
  <c r="M156" i="1"/>
  <c r="L247" i="4" s="1"/>
  <c r="K156" i="1"/>
  <c r="J247" i="4" s="1"/>
  <c r="I156" i="1"/>
  <c r="H247" i="4" s="1"/>
  <c r="G156" i="1"/>
  <c r="F247" i="4" s="1"/>
  <c r="E156" i="1"/>
  <c r="D247" i="4" s="1"/>
  <c r="R156" i="1"/>
  <c r="Q247" i="4" s="1"/>
  <c r="P156" i="1"/>
  <c r="O247" i="4" s="1"/>
  <c r="N156" i="1"/>
  <c r="M247" i="4" s="1"/>
  <c r="L156" i="1"/>
  <c r="K247" i="4" s="1"/>
  <c r="J156" i="1"/>
  <c r="I247" i="4" s="1"/>
  <c r="H156" i="1"/>
  <c r="G247" i="4" s="1"/>
  <c r="F156" i="1"/>
  <c r="E247" i="4" s="1"/>
  <c r="D156" i="1"/>
  <c r="C247" i="4" s="1"/>
  <c r="Q135" i="1"/>
  <c r="P212" i="4" s="1"/>
  <c r="O135" i="1"/>
  <c r="N212" i="4" s="1"/>
  <c r="M135" i="1"/>
  <c r="L212" i="4" s="1"/>
  <c r="K135" i="1"/>
  <c r="J212" i="4" s="1"/>
  <c r="I135" i="1"/>
  <c r="H212" i="4" s="1"/>
  <c r="G135" i="1"/>
  <c r="F212" i="4" s="1"/>
  <c r="E135" i="1"/>
  <c r="D212" i="4" s="1"/>
  <c r="R135" i="1"/>
  <c r="Q212" i="4" s="1"/>
  <c r="P135" i="1"/>
  <c r="O212" i="4" s="1"/>
  <c r="N135" i="1"/>
  <c r="M212" i="4" s="1"/>
  <c r="L135" i="1"/>
  <c r="K212" i="4" s="1"/>
  <c r="J135" i="1"/>
  <c r="I212" i="4" s="1"/>
  <c r="H135" i="1"/>
  <c r="G212" i="4" s="1"/>
  <c r="F135" i="1"/>
  <c r="E212" i="4" s="1"/>
  <c r="D135" i="1"/>
  <c r="C212" i="4" s="1"/>
  <c r="Q114" i="1"/>
  <c r="P177" i="4" s="1"/>
  <c r="O114" i="1"/>
  <c r="N177" i="4" s="1"/>
  <c r="M114" i="1"/>
  <c r="L177" i="4" s="1"/>
  <c r="K114" i="1"/>
  <c r="J177" i="4" s="1"/>
  <c r="I114" i="1"/>
  <c r="H177" i="4" s="1"/>
  <c r="G114" i="1"/>
  <c r="F177" i="4" s="1"/>
  <c r="E114" i="1"/>
  <c r="D177" i="4" s="1"/>
  <c r="R114" i="1"/>
  <c r="Q177" i="4" s="1"/>
  <c r="P114" i="1"/>
  <c r="O177" i="4" s="1"/>
  <c r="N114" i="1"/>
  <c r="M177" i="4" s="1"/>
  <c r="L114" i="1"/>
  <c r="K177" i="4" s="1"/>
  <c r="J114" i="1"/>
  <c r="I177" i="4" s="1"/>
  <c r="H114" i="1"/>
  <c r="G177" i="4" s="1"/>
  <c r="F114" i="1"/>
  <c r="E177" i="4" s="1"/>
  <c r="D114" i="1"/>
  <c r="C177" i="4" s="1"/>
  <c r="Q94" i="1"/>
  <c r="P142" i="4" s="1"/>
  <c r="O94" i="1"/>
  <c r="N142" i="4" s="1"/>
  <c r="M94" i="1"/>
  <c r="L142" i="4" s="1"/>
  <c r="K94" i="1"/>
  <c r="J142" i="4" s="1"/>
  <c r="I94" i="1"/>
  <c r="H142" i="4" s="1"/>
  <c r="G94" i="1"/>
  <c r="F142" i="4" s="1"/>
  <c r="E94" i="1"/>
  <c r="D142" i="4" s="1"/>
  <c r="R94" i="1"/>
  <c r="Q142" i="4" s="1"/>
  <c r="P94" i="1"/>
  <c r="O142" i="4" s="1"/>
  <c r="N94" i="1"/>
  <c r="M142" i="4" s="1"/>
  <c r="L94" i="1"/>
  <c r="K142" i="4" s="1"/>
  <c r="J94" i="1"/>
  <c r="I142" i="4" s="1"/>
  <c r="H94" i="1"/>
  <c r="G142" i="4" s="1"/>
  <c r="F94" i="1"/>
  <c r="E142" i="4" s="1"/>
  <c r="D94" i="1"/>
  <c r="C142" i="4" s="1"/>
  <c r="Q74" i="1"/>
  <c r="P107" i="4" s="1"/>
  <c r="O74" i="1"/>
  <c r="N107" i="4" s="1"/>
  <c r="M74" i="1"/>
  <c r="L107" i="4" s="1"/>
  <c r="K74" i="1"/>
  <c r="J107" i="4" s="1"/>
  <c r="I74" i="1"/>
  <c r="H107" i="4" s="1"/>
  <c r="G74" i="1"/>
  <c r="F107" i="4" s="1"/>
  <c r="E74" i="1"/>
  <c r="D107" i="4" s="1"/>
  <c r="R74" i="1"/>
  <c r="Q107" i="4" s="1"/>
  <c r="P74" i="1"/>
  <c r="O107" i="4" s="1"/>
  <c r="N74" i="1"/>
  <c r="M107" i="4" s="1"/>
  <c r="L74" i="1"/>
  <c r="K107" i="4" s="1"/>
  <c r="J74" i="1"/>
  <c r="I107" i="4" s="1"/>
  <c r="H74" i="1"/>
  <c r="G107" i="4" s="1"/>
  <c r="F74" i="1"/>
  <c r="E107" i="4" s="1"/>
  <c r="D74" i="1"/>
  <c r="C107" i="4" s="1"/>
  <c r="E53" i="1"/>
  <c r="D72" i="4" s="1"/>
  <c r="G53" i="1"/>
  <c r="F72" i="4" s="1"/>
  <c r="I53" i="1"/>
  <c r="H72" i="4" s="1"/>
  <c r="K53" i="1"/>
  <c r="J72" i="4" s="1"/>
  <c r="M53" i="1"/>
  <c r="L72" i="4" s="1"/>
  <c r="O53" i="1"/>
  <c r="N72" i="4" s="1"/>
  <c r="Q53" i="1"/>
  <c r="P72" i="4" s="1"/>
  <c r="F53" i="1"/>
  <c r="E72" i="4" s="1"/>
  <c r="H53" i="1"/>
  <c r="G72" i="4" s="1"/>
  <c r="J53" i="1"/>
  <c r="I72" i="4" s="1"/>
  <c r="L53" i="1"/>
  <c r="K72" i="4" s="1"/>
  <c r="N53" i="1"/>
  <c r="M72" i="4" s="1"/>
  <c r="P53" i="1"/>
  <c r="O72" i="4" s="1"/>
  <c r="R53" i="1"/>
  <c r="Q72" i="4" s="1"/>
  <c r="D53" i="1"/>
  <c r="C72" i="4" s="1"/>
  <c r="Q175" i="1"/>
  <c r="P280" i="4" s="1"/>
  <c r="O175" i="1"/>
  <c r="N280" i="4" s="1"/>
  <c r="M175" i="1"/>
  <c r="L280" i="4" s="1"/>
  <c r="K175" i="1"/>
  <c r="J280" i="4" s="1"/>
  <c r="I175" i="1"/>
  <c r="H280" i="4" s="1"/>
  <c r="G175" i="1"/>
  <c r="F280" i="4" s="1"/>
  <c r="E175" i="1"/>
  <c r="D280" i="4" s="1"/>
  <c r="D175" i="1"/>
  <c r="C280" i="4" s="1"/>
  <c r="R175" i="1"/>
  <c r="Q280" i="4" s="1"/>
  <c r="P175" i="1"/>
  <c r="O280" i="4" s="1"/>
  <c r="N175" i="1"/>
  <c r="M280" i="4" s="1"/>
  <c r="L175" i="1"/>
  <c r="K280" i="4" s="1"/>
  <c r="J175" i="1"/>
  <c r="I280" i="4" s="1"/>
  <c r="H175" i="1"/>
  <c r="G280" i="4" s="1"/>
  <c r="F175" i="1"/>
  <c r="E280" i="4" s="1"/>
  <c r="Q154" i="1"/>
  <c r="P245" i="4" s="1"/>
  <c r="O154" i="1"/>
  <c r="N245" i="4" s="1"/>
  <c r="M154" i="1"/>
  <c r="L245" i="4" s="1"/>
  <c r="K154" i="1"/>
  <c r="J245" i="4" s="1"/>
  <c r="I154" i="1"/>
  <c r="H245" i="4" s="1"/>
  <c r="G154" i="1"/>
  <c r="F245" i="4" s="1"/>
  <c r="E154" i="1"/>
  <c r="D245" i="4" s="1"/>
  <c r="R154" i="1"/>
  <c r="Q245" i="4" s="1"/>
  <c r="P154" i="1"/>
  <c r="O245" i="4" s="1"/>
  <c r="N154" i="1"/>
  <c r="M245" i="4" s="1"/>
  <c r="L154" i="1"/>
  <c r="K245" i="4" s="1"/>
  <c r="J154" i="1"/>
  <c r="I245" i="4" s="1"/>
  <c r="H154" i="1"/>
  <c r="G245" i="4" s="1"/>
  <c r="F154" i="1"/>
  <c r="E245" i="4" s="1"/>
  <c r="D154" i="1"/>
  <c r="C245" i="4" s="1"/>
  <c r="Q133" i="1"/>
  <c r="P210" i="4" s="1"/>
  <c r="O133" i="1"/>
  <c r="N210" i="4" s="1"/>
  <c r="M133" i="1"/>
  <c r="L210" i="4" s="1"/>
  <c r="K133" i="1"/>
  <c r="J210" i="4" s="1"/>
  <c r="I133" i="1"/>
  <c r="H210" i="4" s="1"/>
  <c r="G133" i="1"/>
  <c r="F210" i="4" s="1"/>
  <c r="E133" i="1"/>
  <c r="D210" i="4" s="1"/>
  <c r="R133" i="1"/>
  <c r="Q210" i="4" s="1"/>
  <c r="P133" i="1"/>
  <c r="O210" i="4" s="1"/>
  <c r="N133" i="1"/>
  <c r="M210" i="4" s="1"/>
  <c r="L133" i="1"/>
  <c r="K210" i="4" s="1"/>
  <c r="J133" i="1"/>
  <c r="I210" i="4" s="1"/>
  <c r="H133" i="1"/>
  <c r="G210" i="4" s="1"/>
  <c r="F133" i="1"/>
  <c r="E210" i="4" s="1"/>
  <c r="D133" i="1"/>
  <c r="C210" i="4" s="1"/>
  <c r="Q112" i="1"/>
  <c r="P175" i="4" s="1"/>
  <c r="O112" i="1"/>
  <c r="N175" i="4" s="1"/>
  <c r="M112" i="1"/>
  <c r="L175" i="4" s="1"/>
  <c r="K112" i="1"/>
  <c r="J175" i="4" s="1"/>
  <c r="I112" i="1"/>
  <c r="H175" i="4" s="1"/>
  <c r="G112" i="1"/>
  <c r="F175" i="4" s="1"/>
  <c r="E112" i="1"/>
  <c r="D175" i="4" s="1"/>
  <c r="R112" i="1"/>
  <c r="Q175" i="4" s="1"/>
  <c r="P112" i="1"/>
  <c r="O175" i="4" s="1"/>
  <c r="N112" i="1"/>
  <c r="M175" i="4" s="1"/>
  <c r="L112" i="1"/>
  <c r="K175" i="4" s="1"/>
  <c r="J112" i="1"/>
  <c r="I175" i="4" s="1"/>
  <c r="H112" i="1"/>
  <c r="G175" i="4" s="1"/>
  <c r="F112" i="1"/>
  <c r="E175" i="4" s="1"/>
  <c r="D112" i="1"/>
  <c r="C175" i="4" s="1"/>
  <c r="Q92" i="1"/>
  <c r="P140" i="4" s="1"/>
  <c r="O92" i="1"/>
  <c r="N140" i="4" s="1"/>
  <c r="M92" i="1"/>
  <c r="L140" i="4" s="1"/>
  <c r="K92" i="1"/>
  <c r="J140" i="4" s="1"/>
  <c r="I92" i="1"/>
  <c r="H140" i="4" s="1"/>
  <c r="G92" i="1"/>
  <c r="F140" i="4" s="1"/>
  <c r="E92" i="1"/>
  <c r="D140" i="4" s="1"/>
  <c r="D92" i="1"/>
  <c r="C140" i="4" s="1"/>
  <c r="R92" i="1"/>
  <c r="Q140" i="4" s="1"/>
  <c r="P92" i="1"/>
  <c r="O140" i="4" s="1"/>
  <c r="N92" i="1"/>
  <c r="M140" i="4" s="1"/>
  <c r="L92" i="1"/>
  <c r="K140" i="4" s="1"/>
  <c r="J92" i="1"/>
  <c r="I140" i="4" s="1"/>
  <c r="H92" i="1"/>
  <c r="G140" i="4" s="1"/>
  <c r="F92" i="1"/>
  <c r="E140" i="4" s="1"/>
  <c r="Q72" i="1"/>
  <c r="P105" i="4" s="1"/>
  <c r="O72" i="1"/>
  <c r="N105" i="4" s="1"/>
  <c r="M72" i="1"/>
  <c r="L105" i="4" s="1"/>
  <c r="K72" i="1"/>
  <c r="J105" i="4" s="1"/>
  <c r="I72" i="1"/>
  <c r="H105" i="4" s="1"/>
  <c r="G72" i="1"/>
  <c r="F105" i="4" s="1"/>
  <c r="E72" i="1"/>
  <c r="D105" i="4" s="1"/>
  <c r="R72" i="1"/>
  <c r="Q105" i="4" s="1"/>
  <c r="P72" i="1"/>
  <c r="O105" i="4" s="1"/>
  <c r="N72" i="1"/>
  <c r="M105" i="4" s="1"/>
  <c r="L72" i="1"/>
  <c r="K105" i="4" s="1"/>
  <c r="J72" i="1"/>
  <c r="I105" i="4" s="1"/>
  <c r="H72" i="1"/>
  <c r="G105" i="4" s="1"/>
  <c r="F72" i="1"/>
  <c r="E105" i="4" s="1"/>
  <c r="D72" i="1"/>
  <c r="C105" i="4" s="1"/>
  <c r="E51" i="1"/>
  <c r="D70" i="4" s="1"/>
  <c r="G51" i="1"/>
  <c r="F70" i="4" s="1"/>
  <c r="I51" i="1"/>
  <c r="H70" i="4" s="1"/>
  <c r="K51" i="1"/>
  <c r="J70" i="4" s="1"/>
  <c r="M51" i="1"/>
  <c r="L70" i="4" s="1"/>
  <c r="O51" i="1"/>
  <c r="N70" i="4" s="1"/>
  <c r="Q51" i="1"/>
  <c r="P70" i="4" s="1"/>
  <c r="F51" i="1"/>
  <c r="E70" i="4" s="1"/>
  <c r="H51" i="1"/>
  <c r="G70" i="4" s="1"/>
  <c r="J51" i="1"/>
  <c r="I70" i="4" s="1"/>
  <c r="L51" i="1"/>
  <c r="K70" i="4" s="1"/>
  <c r="N51" i="1"/>
  <c r="M70" i="4" s="1"/>
  <c r="P51" i="1"/>
  <c r="O70" i="4" s="1"/>
  <c r="R51" i="1"/>
  <c r="Q70" i="4" s="1"/>
  <c r="D51" i="1"/>
  <c r="C70" i="4" s="1"/>
  <c r="C59" i="4"/>
  <c r="D15" i="1"/>
  <c r="P64" i="1"/>
  <c r="K146" i="1"/>
  <c r="N64" i="1"/>
  <c r="F125" i="1"/>
  <c r="M43" i="1"/>
  <c r="G84" i="1"/>
  <c r="I125" i="1"/>
  <c r="K167" i="1"/>
  <c r="G146" i="1"/>
  <c r="E104" i="1"/>
  <c r="F43" i="1"/>
  <c r="R64" i="1"/>
  <c r="P104" i="1"/>
  <c r="E167" i="1"/>
  <c r="Q146" i="1"/>
  <c r="O104" i="1"/>
  <c r="M64" i="1"/>
  <c r="I43" i="1"/>
  <c r="M125" i="1"/>
  <c r="O167" i="1"/>
  <c r="P125" i="1"/>
  <c r="R84" i="1"/>
  <c r="J43" i="1"/>
  <c r="E84" i="1"/>
  <c r="I167" i="1"/>
  <c r="M146" i="1"/>
  <c r="I64" i="1"/>
  <c r="Q125" i="1"/>
  <c r="N84" i="1"/>
  <c r="I84" i="1"/>
  <c r="I146" i="1"/>
  <c r="K84" i="1"/>
  <c r="G125" i="1"/>
  <c r="K104" i="1"/>
  <c r="O84" i="1"/>
  <c r="R167" i="1"/>
  <c r="N43" i="1"/>
  <c r="M167" i="1"/>
  <c r="E43" i="1"/>
  <c r="L125" i="1"/>
  <c r="K125" i="1"/>
  <c r="G104" i="1"/>
  <c r="Q43" i="1"/>
  <c r="F104" i="1"/>
  <c r="D146" i="1"/>
  <c r="N167" i="1"/>
  <c r="H125" i="1"/>
  <c r="J84" i="1"/>
  <c r="K43" i="1"/>
  <c r="M84" i="1"/>
  <c r="O125" i="1"/>
  <c r="Q167" i="1"/>
  <c r="E146" i="1"/>
  <c r="P84" i="1"/>
  <c r="P43" i="1"/>
  <c r="H64" i="1"/>
  <c r="F167" i="1"/>
  <c r="O64" i="1"/>
  <c r="D104" i="1"/>
  <c r="L167" i="1"/>
  <c r="H84" i="1"/>
  <c r="L64" i="1"/>
  <c r="O146" i="1"/>
  <c r="K64" i="1"/>
  <c r="H104" i="1"/>
  <c r="H167" i="1"/>
  <c r="D84" i="1"/>
  <c r="G167" i="1"/>
  <c r="G64" i="1"/>
  <c r="D167" i="1"/>
  <c r="D64" i="1"/>
  <c r="J104" i="1"/>
  <c r="H146" i="1"/>
  <c r="J167" i="1"/>
  <c r="D125" i="1"/>
  <c r="F84" i="1"/>
  <c r="G43" i="1"/>
  <c r="Q84" i="1"/>
  <c r="F146" i="1"/>
  <c r="P167" i="1"/>
  <c r="R125" i="1"/>
  <c r="L84" i="1"/>
  <c r="H43" i="1"/>
  <c r="N104" i="1"/>
  <c r="L146" i="1"/>
  <c r="Q104" i="1"/>
  <c r="F64" i="1"/>
  <c r="J146" i="1"/>
  <c r="N125" i="1"/>
  <c r="L43" i="1"/>
  <c r="P146" i="1"/>
  <c r="M104" i="1"/>
  <c r="J64" i="1"/>
  <c r="N146" i="1"/>
  <c r="J125" i="1"/>
  <c r="E125" i="1"/>
  <c r="I104" i="1"/>
  <c r="R146" i="1"/>
  <c r="E64" i="1"/>
  <c r="Q64" i="1"/>
  <c r="L104" i="1"/>
  <c r="R104" i="1"/>
  <c r="O43" i="1"/>
  <c r="Q272" i="4" l="1"/>
  <c r="P272" i="4"/>
  <c r="O272" i="4"/>
  <c r="N272" i="4"/>
  <c r="M272" i="4"/>
  <c r="L272" i="4"/>
  <c r="K272" i="4"/>
  <c r="J272" i="4"/>
  <c r="I272" i="4"/>
  <c r="H272" i="4"/>
  <c r="G272" i="4"/>
  <c r="F272" i="4"/>
  <c r="E272" i="4"/>
  <c r="D272" i="4"/>
  <c r="C272" i="4"/>
  <c r="Q271" i="4"/>
  <c r="P271" i="4"/>
  <c r="O271" i="4"/>
  <c r="N271" i="4"/>
  <c r="M271" i="4"/>
  <c r="L271" i="4"/>
  <c r="K271" i="4"/>
  <c r="J271" i="4"/>
  <c r="I271" i="4"/>
  <c r="H271" i="4"/>
  <c r="G271" i="4"/>
  <c r="F271" i="4"/>
  <c r="E271" i="4"/>
  <c r="D271" i="4"/>
  <c r="C271" i="4"/>
  <c r="Q270" i="4"/>
  <c r="R168" i="1"/>
  <c r="P270" i="4"/>
  <c r="Q168" i="1"/>
  <c r="O270" i="4"/>
  <c r="P168" i="1"/>
  <c r="N270" i="4"/>
  <c r="O168" i="1"/>
  <c r="M270" i="4"/>
  <c r="N168" i="1"/>
  <c r="L270" i="4"/>
  <c r="M168" i="1"/>
  <c r="K270" i="4"/>
  <c r="L168" i="1"/>
  <c r="J270" i="4"/>
  <c r="K168" i="1"/>
  <c r="I270" i="4"/>
  <c r="J168" i="1"/>
  <c r="H270" i="4"/>
  <c r="I168" i="1"/>
  <c r="G270" i="4"/>
  <c r="H168" i="1"/>
  <c r="F270" i="4"/>
  <c r="G168" i="1"/>
  <c r="E270" i="4"/>
  <c r="F168" i="1"/>
  <c r="D270" i="4"/>
  <c r="E168" i="1"/>
  <c r="C270" i="4"/>
  <c r="D168" i="1"/>
  <c r="Q237" i="4"/>
  <c r="P237" i="4"/>
  <c r="O237" i="4"/>
  <c r="N237" i="4"/>
  <c r="M237" i="4"/>
  <c r="L237" i="4"/>
  <c r="K237" i="4"/>
  <c r="J237" i="4"/>
  <c r="I237" i="4"/>
  <c r="H237" i="4"/>
  <c r="G237" i="4"/>
  <c r="F237" i="4"/>
  <c r="E237" i="4"/>
  <c r="D237" i="4"/>
  <c r="C237" i="4"/>
  <c r="Q236" i="4"/>
  <c r="P236" i="4"/>
  <c r="O236" i="4"/>
  <c r="N236" i="4"/>
  <c r="M236" i="4"/>
  <c r="L236" i="4"/>
  <c r="K236" i="4"/>
  <c r="J236" i="4"/>
  <c r="I236" i="4"/>
  <c r="H236" i="4"/>
  <c r="G236" i="4"/>
  <c r="F236" i="4"/>
  <c r="E236" i="4"/>
  <c r="D236" i="4"/>
  <c r="C236" i="4"/>
  <c r="Q235" i="4"/>
  <c r="R147" i="1"/>
  <c r="P235" i="4"/>
  <c r="Q147" i="1"/>
  <c r="O235" i="4"/>
  <c r="P147" i="1"/>
  <c r="N235" i="4"/>
  <c r="O147" i="1"/>
  <c r="M235" i="4"/>
  <c r="N147" i="1"/>
  <c r="L235" i="4"/>
  <c r="M147" i="1"/>
  <c r="K235" i="4"/>
  <c r="L147" i="1"/>
  <c r="J235" i="4"/>
  <c r="K147" i="1"/>
  <c r="I235" i="4"/>
  <c r="J147" i="1"/>
  <c r="H235" i="4"/>
  <c r="I147" i="1"/>
  <c r="G235" i="4"/>
  <c r="H147" i="1"/>
  <c r="F235" i="4"/>
  <c r="G147" i="1"/>
  <c r="E235" i="4"/>
  <c r="F147" i="1"/>
  <c r="D235" i="4"/>
  <c r="E147" i="1"/>
  <c r="C235" i="4"/>
  <c r="D147" i="1"/>
  <c r="Q202" i="4"/>
  <c r="P202" i="4"/>
  <c r="O202" i="4"/>
  <c r="N202" i="4"/>
  <c r="M202" i="4"/>
  <c r="L202" i="4"/>
  <c r="K202" i="4"/>
  <c r="J202" i="4"/>
  <c r="I202" i="4"/>
  <c r="H202" i="4"/>
  <c r="G202" i="4"/>
  <c r="F202" i="4"/>
  <c r="E202" i="4"/>
  <c r="D202" i="4"/>
  <c r="C202" i="4"/>
  <c r="Q201" i="4"/>
  <c r="P201" i="4"/>
  <c r="O201" i="4"/>
  <c r="N201" i="4"/>
  <c r="M201" i="4"/>
  <c r="L201" i="4"/>
  <c r="K201" i="4"/>
  <c r="J201" i="4"/>
  <c r="I201" i="4"/>
  <c r="H201" i="4"/>
  <c r="G201" i="4"/>
  <c r="F201" i="4"/>
  <c r="E201" i="4"/>
  <c r="D201" i="4"/>
  <c r="C201" i="4"/>
  <c r="Q200" i="4"/>
  <c r="R126" i="1"/>
  <c r="P200" i="4"/>
  <c r="Q126" i="1"/>
  <c r="O200" i="4"/>
  <c r="P126" i="1"/>
  <c r="N200" i="4"/>
  <c r="O126" i="1"/>
  <c r="M200" i="4"/>
  <c r="N126" i="1"/>
  <c r="L200" i="4"/>
  <c r="M126" i="1"/>
  <c r="K200" i="4"/>
  <c r="L126" i="1"/>
  <c r="J200" i="4"/>
  <c r="K126" i="1"/>
  <c r="I200" i="4"/>
  <c r="J126" i="1"/>
  <c r="H200" i="4"/>
  <c r="I126" i="1"/>
  <c r="G200" i="4"/>
  <c r="H126" i="1"/>
  <c r="F200" i="4"/>
  <c r="G126" i="1"/>
  <c r="E200" i="4"/>
  <c r="F126" i="1"/>
  <c r="D200" i="4"/>
  <c r="E126" i="1"/>
  <c r="C200" i="4"/>
  <c r="D126" i="1"/>
  <c r="Q167" i="4"/>
  <c r="P167" i="4"/>
  <c r="O167" i="4"/>
  <c r="N167" i="4"/>
  <c r="M167" i="4"/>
  <c r="L167" i="4"/>
  <c r="K167" i="4"/>
  <c r="J167" i="4"/>
  <c r="I167" i="4"/>
  <c r="H167" i="4"/>
  <c r="G167" i="4"/>
  <c r="F167" i="4"/>
  <c r="E167" i="4"/>
  <c r="D167" i="4"/>
  <c r="C167" i="4"/>
  <c r="Q166" i="4"/>
  <c r="P166" i="4"/>
  <c r="O166" i="4"/>
  <c r="N166" i="4"/>
  <c r="M166" i="4"/>
  <c r="L166" i="4"/>
  <c r="K166" i="4"/>
  <c r="J166" i="4"/>
  <c r="I166" i="4"/>
  <c r="H166" i="4"/>
  <c r="G166" i="4"/>
  <c r="F166" i="4"/>
  <c r="E166" i="4"/>
  <c r="D166" i="4"/>
  <c r="C166" i="4"/>
  <c r="Q165" i="4"/>
  <c r="R105" i="1"/>
  <c r="P165" i="4"/>
  <c r="Q105" i="1"/>
  <c r="O165" i="4"/>
  <c r="P105" i="1"/>
  <c r="N165" i="4"/>
  <c r="O105" i="1"/>
  <c r="M165" i="4"/>
  <c r="N105" i="1"/>
  <c r="L165" i="4"/>
  <c r="M105" i="1"/>
  <c r="K165" i="4"/>
  <c r="L105" i="1"/>
  <c r="J165" i="4"/>
  <c r="K105" i="1"/>
  <c r="I165" i="4"/>
  <c r="J105" i="1"/>
  <c r="H165" i="4"/>
  <c r="I105" i="1"/>
  <c r="G165" i="4"/>
  <c r="H105" i="1"/>
  <c r="F165" i="4"/>
  <c r="G105" i="1"/>
  <c r="E165" i="4"/>
  <c r="F105" i="1"/>
  <c r="D165" i="4"/>
  <c r="E105" i="1"/>
  <c r="C165" i="4"/>
  <c r="D105" i="1"/>
  <c r="Q132" i="4"/>
  <c r="P132" i="4"/>
  <c r="O132" i="4"/>
  <c r="N132" i="4"/>
  <c r="M132" i="4"/>
  <c r="L132" i="4"/>
  <c r="K132" i="4"/>
  <c r="J132" i="4"/>
  <c r="I132" i="4"/>
  <c r="H132" i="4"/>
  <c r="G132" i="4"/>
  <c r="F132" i="4"/>
  <c r="E132" i="4"/>
  <c r="D132" i="4"/>
  <c r="C132" i="4"/>
  <c r="Q131" i="4"/>
  <c r="P131" i="4"/>
  <c r="O131" i="4"/>
  <c r="N131" i="4"/>
  <c r="M131" i="4"/>
  <c r="L131" i="4"/>
  <c r="K131" i="4"/>
  <c r="J131" i="4"/>
  <c r="I131" i="4"/>
  <c r="H131" i="4"/>
  <c r="G131" i="4"/>
  <c r="F131" i="4"/>
  <c r="E131" i="4"/>
  <c r="D131" i="4"/>
  <c r="C131" i="4"/>
  <c r="Q130" i="4"/>
  <c r="R85" i="1"/>
  <c r="P130" i="4"/>
  <c r="Q85" i="1"/>
  <c r="O130" i="4"/>
  <c r="P85" i="1"/>
  <c r="N130" i="4"/>
  <c r="O85" i="1"/>
  <c r="M130" i="4"/>
  <c r="N85" i="1"/>
  <c r="L130" i="4"/>
  <c r="M85" i="1"/>
  <c r="K130" i="4"/>
  <c r="L85" i="1"/>
  <c r="J130" i="4"/>
  <c r="K85" i="1"/>
  <c r="I130" i="4"/>
  <c r="J85" i="1"/>
  <c r="H130" i="4"/>
  <c r="I85" i="1"/>
  <c r="G130" i="4"/>
  <c r="H85" i="1"/>
  <c r="F130" i="4"/>
  <c r="G85" i="1"/>
  <c r="E130" i="4"/>
  <c r="F85" i="1"/>
  <c r="D130" i="4"/>
  <c r="E85" i="1"/>
  <c r="C130" i="4"/>
  <c r="D85" i="1"/>
  <c r="Q97" i="4"/>
  <c r="P97" i="4"/>
  <c r="O97" i="4"/>
  <c r="N97" i="4"/>
  <c r="M97" i="4"/>
  <c r="L97" i="4"/>
  <c r="K97" i="4"/>
  <c r="J97" i="4"/>
  <c r="I97" i="4"/>
  <c r="H97" i="4"/>
  <c r="G97" i="4"/>
  <c r="F97" i="4"/>
  <c r="E97" i="4"/>
  <c r="D97" i="4"/>
  <c r="C97" i="4"/>
  <c r="Q96" i="4"/>
  <c r="P96" i="4"/>
  <c r="O96" i="4"/>
  <c r="N96" i="4"/>
  <c r="M96" i="4"/>
  <c r="L96" i="4"/>
  <c r="K96" i="4"/>
  <c r="J96" i="4"/>
  <c r="I96" i="4"/>
  <c r="H96" i="4"/>
  <c r="G96" i="4"/>
  <c r="F96" i="4"/>
  <c r="E96" i="4"/>
  <c r="D96" i="4"/>
  <c r="C96" i="4"/>
  <c r="Q95" i="4"/>
  <c r="R65" i="1"/>
  <c r="P95" i="4"/>
  <c r="Q65" i="1"/>
  <c r="O95" i="4"/>
  <c r="P65" i="1"/>
  <c r="N95" i="4"/>
  <c r="O65" i="1"/>
  <c r="M95" i="4"/>
  <c r="N65" i="1"/>
  <c r="L95" i="4"/>
  <c r="M65" i="1"/>
  <c r="K95" i="4"/>
  <c r="L65" i="1"/>
  <c r="J95" i="4"/>
  <c r="K65" i="1"/>
  <c r="I95" i="4"/>
  <c r="J65" i="1"/>
  <c r="H95" i="4"/>
  <c r="I65" i="1"/>
  <c r="G95" i="4"/>
  <c r="H65" i="1"/>
  <c r="F95" i="4"/>
  <c r="G65" i="1"/>
  <c r="E95" i="4"/>
  <c r="F65" i="1"/>
  <c r="D95" i="4"/>
  <c r="E65" i="1"/>
  <c r="C95" i="4"/>
  <c r="D65" i="1"/>
  <c r="O62" i="4"/>
  <c r="P62" i="4"/>
  <c r="D60" i="4"/>
  <c r="E60" i="4"/>
  <c r="F60" i="4"/>
  <c r="G60" i="4"/>
  <c r="H60" i="4"/>
  <c r="I60" i="4"/>
  <c r="J60" i="4"/>
  <c r="K60" i="4"/>
  <c r="L60" i="4"/>
  <c r="M60" i="4"/>
  <c r="N60" i="4"/>
  <c r="O60" i="4"/>
  <c r="P60" i="4"/>
  <c r="Q60" i="4"/>
  <c r="D61" i="4"/>
  <c r="E61" i="4"/>
  <c r="F61" i="4"/>
  <c r="G61" i="4"/>
  <c r="H61" i="4"/>
  <c r="I61" i="4"/>
  <c r="J61" i="4"/>
  <c r="K61" i="4"/>
  <c r="L61" i="4"/>
  <c r="M61" i="4"/>
  <c r="N61" i="4"/>
  <c r="O61" i="4"/>
  <c r="P61" i="4"/>
  <c r="D62" i="4"/>
  <c r="E62" i="4"/>
  <c r="F62" i="4"/>
  <c r="G62" i="4"/>
  <c r="H62" i="4"/>
  <c r="I62" i="4"/>
  <c r="J62" i="4"/>
  <c r="K62" i="4"/>
  <c r="L62" i="4"/>
  <c r="M62" i="4"/>
  <c r="N62" i="4"/>
  <c r="C60" i="4"/>
  <c r="E44" i="1"/>
  <c r="F44" i="1"/>
  <c r="G44" i="1"/>
  <c r="H44" i="1"/>
  <c r="I44" i="1"/>
  <c r="J44" i="1"/>
  <c r="K44" i="1"/>
  <c r="L44" i="1"/>
  <c r="M44" i="1"/>
  <c r="N44" i="1"/>
  <c r="O44" i="1"/>
  <c r="O55" i="1" s="1"/>
  <c r="P44" i="1"/>
  <c r="Q44" i="1"/>
  <c r="C61" i="4" l="1"/>
  <c r="P63" i="4"/>
  <c r="Q55" i="1"/>
  <c r="L63" i="4"/>
  <c r="M55" i="1"/>
  <c r="H63" i="4"/>
  <c r="I55" i="1"/>
  <c r="F63" i="4"/>
  <c r="G55" i="1"/>
  <c r="F76" i="1"/>
  <c r="E98" i="4"/>
  <c r="H76" i="1"/>
  <c r="G98" i="4"/>
  <c r="J76" i="1"/>
  <c r="I98" i="4"/>
  <c r="L76" i="1"/>
  <c r="K98" i="4"/>
  <c r="N76" i="1"/>
  <c r="M98" i="4"/>
  <c r="P76" i="1"/>
  <c r="O98" i="4"/>
  <c r="R76" i="1"/>
  <c r="Q98" i="4"/>
  <c r="O63" i="4"/>
  <c r="P55" i="1"/>
  <c r="M63" i="4"/>
  <c r="N55" i="1"/>
  <c r="K63" i="4"/>
  <c r="L55" i="1"/>
  <c r="I63" i="4"/>
  <c r="J55" i="1"/>
  <c r="G63" i="4"/>
  <c r="H55" i="1"/>
  <c r="E63" i="4"/>
  <c r="F55" i="1"/>
  <c r="D76" i="1"/>
  <c r="C98" i="4"/>
  <c r="E76" i="1"/>
  <c r="D98" i="4"/>
  <c r="N63" i="4"/>
  <c r="J63" i="4"/>
  <c r="K55" i="1"/>
  <c r="D63" i="4"/>
  <c r="E55" i="1"/>
  <c r="G76" i="1"/>
  <c r="F98" i="4"/>
  <c r="I76" i="1"/>
  <c r="H98" i="4"/>
  <c r="K76" i="1"/>
  <c r="J98" i="4"/>
  <c r="M76" i="1"/>
  <c r="L98" i="4"/>
  <c r="O76" i="1"/>
  <c r="N98" i="4"/>
  <c r="Q76" i="1"/>
  <c r="P98" i="4"/>
  <c r="D96" i="1"/>
  <c r="C133" i="4"/>
  <c r="E96" i="1"/>
  <c r="D133" i="4"/>
  <c r="F96" i="1"/>
  <c r="E133" i="4"/>
  <c r="G96" i="1"/>
  <c r="F133" i="4"/>
  <c r="H96" i="1"/>
  <c r="G133" i="4"/>
  <c r="I96" i="1"/>
  <c r="H133" i="4"/>
  <c r="J96" i="1"/>
  <c r="I133" i="4"/>
  <c r="K96" i="1"/>
  <c r="J133" i="4"/>
  <c r="L96" i="1"/>
  <c r="K133" i="4"/>
  <c r="M96" i="1"/>
  <c r="L133" i="4"/>
  <c r="N96" i="1"/>
  <c r="M133" i="4"/>
  <c r="O96" i="1"/>
  <c r="N133" i="4"/>
  <c r="P96" i="1"/>
  <c r="O133" i="4"/>
  <c r="Q96" i="1"/>
  <c r="P133" i="4"/>
  <c r="R96" i="1"/>
  <c r="Q133" i="4"/>
  <c r="D116" i="1"/>
  <c r="C168" i="4"/>
  <c r="E116" i="1"/>
  <c r="D168" i="4"/>
  <c r="F116" i="1"/>
  <c r="E168" i="4"/>
  <c r="G116" i="1"/>
  <c r="F168" i="4"/>
  <c r="H116" i="1"/>
  <c r="G168" i="4"/>
  <c r="I116" i="1"/>
  <c r="H168" i="4"/>
  <c r="J116" i="1"/>
  <c r="I168" i="4"/>
  <c r="K116" i="1"/>
  <c r="J168" i="4"/>
  <c r="L116" i="1"/>
  <c r="K168" i="4"/>
  <c r="M116" i="1"/>
  <c r="L168" i="4"/>
  <c r="N116" i="1"/>
  <c r="M168" i="4"/>
  <c r="O116" i="1"/>
  <c r="N168" i="4"/>
  <c r="P116" i="1"/>
  <c r="O168" i="4"/>
  <c r="Q116" i="1"/>
  <c r="P168" i="4"/>
  <c r="R116" i="1"/>
  <c r="Q168" i="4"/>
  <c r="D137" i="1"/>
  <c r="C203" i="4"/>
  <c r="E137" i="1"/>
  <c r="D203" i="4"/>
  <c r="F137" i="1"/>
  <c r="E203" i="4"/>
  <c r="G137" i="1"/>
  <c r="F203" i="4"/>
  <c r="H137" i="1"/>
  <c r="G203" i="4"/>
  <c r="I137" i="1"/>
  <c r="H203" i="4"/>
  <c r="J137" i="1"/>
  <c r="I203" i="4"/>
  <c r="K137" i="1"/>
  <c r="J203" i="4"/>
  <c r="L137" i="1"/>
  <c r="K203" i="4"/>
  <c r="M137" i="1"/>
  <c r="L203" i="4"/>
  <c r="N137" i="1"/>
  <c r="M203" i="4"/>
  <c r="O137" i="1"/>
  <c r="N203" i="4"/>
  <c r="P137" i="1"/>
  <c r="O203" i="4"/>
  <c r="Q137" i="1"/>
  <c r="P203" i="4"/>
  <c r="R137" i="1"/>
  <c r="Q203" i="4"/>
  <c r="D158" i="1"/>
  <c r="C238" i="4"/>
  <c r="E158" i="1"/>
  <c r="D238" i="4"/>
  <c r="F158" i="1"/>
  <c r="E238" i="4"/>
  <c r="G158" i="1"/>
  <c r="F238" i="4"/>
  <c r="H158" i="1"/>
  <c r="G238" i="4"/>
  <c r="I158" i="1"/>
  <c r="H238" i="4"/>
  <c r="J158" i="1"/>
  <c r="I238" i="4"/>
  <c r="K158" i="1"/>
  <c r="J238" i="4"/>
  <c r="L158" i="1"/>
  <c r="K238" i="4"/>
  <c r="M158" i="1"/>
  <c r="L238" i="4"/>
  <c r="N158" i="1"/>
  <c r="M238" i="4"/>
  <c r="O158" i="1"/>
  <c r="N238" i="4"/>
  <c r="P158" i="1"/>
  <c r="O238" i="4"/>
  <c r="Q158" i="1"/>
  <c r="P238" i="4"/>
  <c r="R158" i="1"/>
  <c r="Q238" i="4"/>
  <c r="D179" i="1"/>
  <c r="C273" i="4"/>
  <c r="E179" i="1"/>
  <c r="D273" i="4"/>
  <c r="F179" i="1"/>
  <c r="E273" i="4"/>
  <c r="G179" i="1"/>
  <c r="F273" i="4"/>
  <c r="H179" i="1"/>
  <c r="G273" i="4"/>
  <c r="I179" i="1"/>
  <c r="H273" i="4"/>
  <c r="J179" i="1"/>
  <c r="I273" i="4"/>
  <c r="K179" i="1"/>
  <c r="J273" i="4"/>
  <c r="L179" i="1"/>
  <c r="K284" i="4" s="1"/>
  <c r="K273" i="4"/>
  <c r="M179" i="1"/>
  <c r="L273" i="4"/>
  <c r="N179" i="1"/>
  <c r="M273" i="4"/>
  <c r="O179" i="1"/>
  <c r="N273" i="4"/>
  <c r="P179" i="1"/>
  <c r="O273" i="4"/>
  <c r="Q179" i="1"/>
  <c r="P273" i="4"/>
  <c r="R179" i="1"/>
  <c r="Q273" i="4"/>
  <c r="D43" i="1"/>
  <c r="C62" i="4" l="1"/>
  <c r="Q180" i="1"/>
  <c r="P285" i="4" s="1"/>
  <c r="P289" i="4" s="1"/>
  <c r="P284" i="4"/>
  <c r="O180" i="1"/>
  <c r="N285" i="4" s="1"/>
  <c r="N289" i="4" s="1"/>
  <c r="N284" i="4"/>
  <c r="M180" i="1"/>
  <c r="L285" i="4" s="1"/>
  <c r="L289" i="4" s="1"/>
  <c r="L284" i="4"/>
  <c r="K180" i="1"/>
  <c r="J285" i="4" s="1"/>
  <c r="J289" i="4" s="1"/>
  <c r="J284" i="4"/>
  <c r="I180" i="1"/>
  <c r="H285" i="4" s="1"/>
  <c r="H289" i="4" s="1"/>
  <c r="H284" i="4"/>
  <c r="F180" i="1"/>
  <c r="E285" i="4" s="1"/>
  <c r="E289" i="4" s="1"/>
  <c r="E284" i="4"/>
  <c r="D74" i="4"/>
  <c r="E56" i="1"/>
  <c r="D75" i="4" s="1"/>
  <c r="D79" i="4" s="1"/>
  <c r="J74" i="4"/>
  <c r="K56" i="1"/>
  <c r="J75" i="4" s="1"/>
  <c r="J79" i="4" s="1"/>
  <c r="N74" i="4"/>
  <c r="O56" i="1"/>
  <c r="N75" i="4" s="1"/>
  <c r="N79" i="4" s="1"/>
  <c r="D77" i="1"/>
  <c r="C110" i="4" s="1"/>
  <c r="C114" i="4" s="1"/>
  <c r="C109" i="4"/>
  <c r="R77" i="1"/>
  <c r="Q110" i="4" s="1"/>
  <c r="Q114" i="4" s="1"/>
  <c r="Q109" i="4"/>
  <c r="P77" i="1"/>
  <c r="O110" i="4" s="1"/>
  <c r="O114" i="4" s="1"/>
  <c r="O109" i="4"/>
  <c r="N77" i="1"/>
  <c r="M110" i="4" s="1"/>
  <c r="M114" i="4" s="1"/>
  <c r="M109" i="4"/>
  <c r="L77" i="1"/>
  <c r="K110" i="4" s="1"/>
  <c r="K114" i="4" s="1"/>
  <c r="K109" i="4"/>
  <c r="J77" i="1"/>
  <c r="I110" i="4" s="1"/>
  <c r="I114" i="4" s="1"/>
  <c r="I109" i="4"/>
  <c r="H77" i="1"/>
  <c r="G110" i="4" s="1"/>
  <c r="G114" i="4" s="1"/>
  <c r="G109" i="4"/>
  <c r="F74" i="4"/>
  <c r="G56" i="1"/>
  <c r="F75" i="4" s="1"/>
  <c r="F79" i="4" s="1"/>
  <c r="H74" i="4"/>
  <c r="I56" i="1"/>
  <c r="H75" i="4" s="1"/>
  <c r="H79" i="4" s="1"/>
  <c r="L74" i="4"/>
  <c r="M56" i="1"/>
  <c r="L75" i="4" s="1"/>
  <c r="L79" i="4" s="1"/>
  <c r="P74" i="4"/>
  <c r="Q56" i="1"/>
  <c r="P75" i="4" s="1"/>
  <c r="P79" i="4" s="1"/>
  <c r="R180" i="1"/>
  <c r="Q285" i="4" s="1"/>
  <c r="Q289" i="4" s="1"/>
  <c r="Q284" i="4"/>
  <c r="P180" i="1"/>
  <c r="O285" i="4" s="1"/>
  <c r="O289" i="4" s="1"/>
  <c r="O284" i="4"/>
  <c r="N180" i="1"/>
  <c r="M285" i="4" s="1"/>
  <c r="M289" i="4" s="1"/>
  <c r="M284" i="4"/>
  <c r="L180" i="1"/>
  <c r="K285" i="4" s="1"/>
  <c r="K289" i="4" s="1"/>
  <c r="J180" i="1"/>
  <c r="I285" i="4" s="1"/>
  <c r="I289" i="4" s="1"/>
  <c r="I284" i="4"/>
  <c r="H180" i="1"/>
  <c r="G285" i="4" s="1"/>
  <c r="G289" i="4" s="1"/>
  <c r="G284" i="4"/>
  <c r="G180" i="1"/>
  <c r="F285" i="4" s="1"/>
  <c r="F289" i="4" s="1"/>
  <c r="F284" i="4"/>
  <c r="E180" i="1"/>
  <c r="D285" i="4" s="1"/>
  <c r="D289" i="4" s="1"/>
  <c r="D284" i="4"/>
  <c r="D180" i="1"/>
  <c r="C285" i="4" s="1"/>
  <c r="C289" i="4" s="1"/>
  <c r="C284" i="4"/>
  <c r="R159" i="1"/>
  <c r="Q250" i="4" s="1"/>
  <c r="Q254" i="4" s="1"/>
  <c r="Q249" i="4"/>
  <c r="Q159" i="1"/>
  <c r="P250" i="4" s="1"/>
  <c r="P254" i="4" s="1"/>
  <c r="P249" i="4"/>
  <c r="P159" i="1"/>
  <c r="O250" i="4" s="1"/>
  <c r="O254" i="4" s="1"/>
  <c r="O249" i="4"/>
  <c r="O159" i="1"/>
  <c r="N250" i="4" s="1"/>
  <c r="N254" i="4" s="1"/>
  <c r="N249" i="4"/>
  <c r="N159" i="1"/>
  <c r="M250" i="4" s="1"/>
  <c r="M254" i="4" s="1"/>
  <c r="M249" i="4"/>
  <c r="M159" i="1"/>
  <c r="L250" i="4" s="1"/>
  <c r="L254" i="4" s="1"/>
  <c r="L249" i="4"/>
  <c r="L159" i="1"/>
  <c r="K250" i="4" s="1"/>
  <c r="K254" i="4" s="1"/>
  <c r="K249" i="4"/>
  <c r="K159" i="1"/>
  <c r="J250" i="4" s="1"/>
  <c r="J254" i="4" s="1"/>
  <c r="J249" i="4"/>
  <c r="J159" i="1"/>
  <c r="I250" i="4" s="1"/>
  <c r="I254" i="4" s="1"/>
  <c r="I249" i="4"/>
  <c r="I159" i="1"/>
  <c r="H250" i="4" s="1"/>
  <c r="H254" i="4" s="1"/>
  <c r="H249" i="4"/>
  <c r="H159" i="1"/>
  <c r="G250" i="4" s="1"/>
  <c r="G254" i="4" s="1"/>
  <c r="G249" i="4"/>
  <c r="G159" i="1"/>
  <c r="F250" i="4" s="1"/>
  <c r="F254" i="4" s="1"/>
  <c r="F249" i="4"/>
  <c r="F159" i="1"/>
  <c r="E250" i="4" s="1"/>
  <c r="E254" i="4" s="1"/>
  <c r="E249" i="4"/>
  <c r="E159" i="1"/>
  <c r="D250" i="4" s="1"/>
  <c r="D254" i="4" s="1"/>
  <c r="D249" i="4"/>
  <c r="D159" i="1"/>
  <c r="C250" i="4" s="1"/>
  <c r="C254" i="4" s="1"/>
  <c r="C249" i="4"/>
  <c r="R138" i="1"/>
  <c r="Q215" i="4" s="1"/>
  <c r="Q219" i="4" s="1"/>
  <c r="Q214" i="4"/>
  <c r="Q138" i="1"/>
  <c r="P215" i="4" s="1"/>
  <c r="P219" i="4" s="1"/>
  <c r="P214" i="4"/>
  <c r="P138" i="1"/>
  <c r="O215" i="4" s="1"/>
  <c r="O219" i="4" s="1"/>
  <c r="O214" i="4"/>
  <c r="O138" i="1"/>
  <c r="N215" i="4" s="1"/>
  <c r="N219" i="4" s="1"/>
  <c r="N214" i="4"/>
  <c r="N138" i="1"/>
  <c r="M215" i="4" s="1"/>
  <c r="M219" i="4" s="1"/>
  <c r="M214" i="4"/>
  <c r="M138" i="1"/>
  <c r="L215" i="4" s="1"/>
  <c r="L219" i="4" s="1"/>
  <c r="L214" i="4"/>
  <c r="L138" i="1"/>
  <c r="K215" i="4" s="1"/>
  <c r="K219" i="4" s="1"/>
  <c r="K214" i="4"/>
  <c r="K138" i="1"/>
  <c r="J215" i="4" s="1"/>
  <c r="J219" i="4" s="1"/>
  <c r="J214" i="4"/>
  <c r="J138" i="1"/>
  <c r="I215" i="4" s="1"/>
  <c r="I219" i="4" s="1"/>
  <c r="I214" i="4"/>
  <c r="I138" i="1"/>
  <c r="H215" i="4" s="1"/>
  <c r="H219" i="4" s="1"/>
  <c r="H214" i="4"/>
  <c r="H138" i="1"/>
  <c r="G215" i="4" s="1"/>
  <c r="G219" i="4" s="1"/>
  <c r="G214" i="4"/>
  <c r="G138" i="1"/>
  <c r="F215" i="4" s="1"/>
  <c r="F219" i="4" s="1"/>
  <c r="F214" i="4"/>
  <c r="F138" i="1"/>
  <c r="E215" i="4" s="1"/>
  <c r="E219" i="4" s="1"/>
  <c r="E214" i="4"/>
  <c r="E138" i="1"/>
  <c r="D215" i="4" s="1"/>
  <c r="D219" i="4" s="1"/>
  <c r="D214" i="4"/>
  <c r="D138" i="1"/>
  <c r="C215" i="4" s="1"/>
  <c r="C219" i="4" s="1"/>
  <c r="C214" i="4"/>
  <c r="R117" i="1"/>
  <c r="Q180" i="4" s="1"/>
  <c r="Q184" i="4" s="1"/>
  <c r="Q179" i="4"/>
  <c r="Q117" i="1"/>
  <c r="P180" i="4" s="1"/>
  <c r="P184" i="4" s="1"/>
  <c r="P179" i="4"/>
  <c r="P117" i="1"/>
  <c r="O180" i="4" s="1"/>
  <c r="O184" i="4" s="1"/>
  <c r="O179" i="4"/>
  <c r="O117" i="1"/>
  <c r="N180" i="4" s="1"/>
  <c r="N184" i="4" s="1"/>
  <c r="N179" i="4"/>
  <c r="N117" i="1"/>
  <c r="M180" i="4" s="1"/>
  <c r="M184" i="4" s="1"/>
  <c r="M179" i="4"/>
  <c r="M117" i="1"/>
  <c r="L180" i="4" s="1"/>
  <c r="L184" i="4" s="1"/>
  <c r="L179" i="4"/>
  <c r="L117" i="1"/>
  <c r="K180" i="4" s="1"/>
  <c r="K184" i="4" s="1"/>
  <c r="K179" i="4"/>
  <c r="K117" i="1"/>
  <c r="J180" i="4" s="1"/>
  <c r="J184" i="4" s="1"/>
  <c r="J179" i="4"/>
  <c r="J117" i="1"/>
  <c r="I180" i="4" s="1"/>
  <c r="I184" i="4" s="1"/>
  <c r="I179" i="4"/>
  <c r="I117" i="1"/>
  <c r="H180" i="4" s="1"/>
  <c r="H184" i="4" s="1"/>
  <c r="H179" i="4"/>
  <c r="H117" i="1"/>
  <c r="G180" i="4" s="1"/>
  <c r="G184" i="4" s="1"/>
  <c r="G179" i="4"/>
  <c r="G117" i="1"/>
  <c r="F180" i="4" s="1"/>
  <c r="F184" i="4" s="1"/>
  <c r="F179" i="4"/>
  <c r="F117" i="1"/>
  <c r="E180" i="4" s="1"/>
  <c r="E184" i="4" s="1"/>
  <c r="E179" i="4"/>
  <c r="E117" i="1"/>
  <c r="D180" i="4" s="1"/>
  <c r="D184" i="4" s="1"/>
  <c r="D179" i="4"/>
  <c r="D117" i="1"/>
  <c r="C180" i="4" s="1"/>
  <c r="C184" i="4" s="1"/>
  <c r="C179" i="4"/>
  <c r="R97" i="1"/>
  <c r="Q145" i="4" s="1"/>
  <c r="Q149" i="4" s="1"/>
  <c r="Q144" i="4"/>
  <c r="Q97" i="1"/>
  <c r="P145" i="4" s="1"/>
  <c r="P149" i="4" s="1"/>
  <c r="P144" i="4"/>
  <c r="P97" i="1"/>
  <c r="O145" i="4" s="1"/>
  <c r="O149" i="4" s="1"/>
  <c r="O144" i="4"/>
  <c r="O97" i="1"/>
  <c r="N145" i="4" s="1"/>
  <c r="N149" i="4" s="1"/>
  <c r="N144" i="4"/>
  <c r="N97" i="1"/>
  <c r="M145" i="4" s="1"/>
  <c r="M149" i="4" s="1"/>
  <c r="M144" i="4"/>
  <c r="M97" i="1"/>
  <c r="L145" i="4" s="1"/>
  <c r="L149" i="4" s="1"/>
  <c r="L144" i="4"/>
  <c r="L97" i="1"/>
  <c r="K145" i="4" s="1"/>
  <c r="K149" i="4" s="1"/>
  <c r="K144" i="4"/>
  <c r="K97" i="1"/>
  <c r="J145" i="4" s="1"/>
  <c r="J149" i="4" s="1"/>
  <c r="J144" i="4"/>
  <c r="J97" i="1"/>
  <c r="I145" i="4" s="1"/>
  <c r="I149" i="4" s="1"/>
  <c r="I144" i="4"/>
  <c r="I97" i="1"/>
  <c r="H145" i="4" s="1"/>
  <c r="H149" i="4" s="1"/>
  <c r="H144" i="4"/>
  <c r="H97" i="1"/>
  <c r="G145" i="4" s="1"/>
  <c r="G149" i="4" s="1"/>
  <c r="G144" i="4"/>
  <c r="G97" i="1"/>
  <c r="F145" i="4" s="1"/>
  <c r="F149" i="4" s="1"/>
  <c r="F144" i="4"/>
  <c r="F97" i="1"/>
  <c r="E145" i="4" s="1"/>
  <c r="E149" i="4" s="1"/>
  <c r="E144" i="4"/>
  <c r="E97" i="1"/>
  <c r="D145" i="4" s="1"/>
  <c r="D149" i="4" s="1"/>
  <c r="D144" i="4"/>
  <c r="D97" i="1"/>
  <c r="C145" i="4" s="1"/>
  <c r="C149" i="4" s="1"/>
  <c r="C144" i="4"/>
  <c r="Q77" i="1"/>
  <c r="P110" i="4" s="1"/>
  <c r="P114" i="4" s="1"/>
  <c r="P109" i="4"/>
  <c r="O77" i="1"/>
  <c r="N110" i="4" s="1"/>
  <c r="N114" i="4" s="1"/>
  <c r="N109" i="4"/>
  <c r="M77" i="1"/>
  <c r="L110" i="4" s="1"/>
  <c r="L114" i="4" s="1"/>
  <c r="L109" i="4"/>
  <c r="K77" i="1"/>
  <c r="J110" i="4" s="1"/>
  <c r="J114" i="4" s="1"/>
  <c r="J109" i="4"/>
  <c r="I77" i="1"/>
  <c r="H110" i="4" s="1"/>
  <c r="H114" i="4" s="1"/>
  <c r="H109" i="4"/>
  <c r="G77" i="1"/>
  <c r="F110" i="4" s="1"/>
  <c r="F114" i="4" s="1"/>
  <c r="F109" i="4"/>
  <c r="E77" i="1"/>
  <c r="D110" i="4" s="1"/>
  <c r="D114" i="4" s="1"/>
  <c r="D109" i="4"/>
  <c r="E74" i="4"/>
  <c r="F56" i="1"/>
  <c r="E75" i="4" s="1"/>
  <c r="E79" i="4" s="1"/>
  <c r="G74" i="4"/>
  <c r="H56" i="1"/>
  <c r="G75" i="4" s="1"/>
  <c r="G79" i="4" s="1"/>
  <c r="I74" i="4"/>
  <c r="J56" i="1"/>
  <c r="I75" i="4" s="1"/>
  <c r="I79" i="4" s="1"/>
  <c r="K74" i="4"/>
  <c r="L56" i="1"/>
  <c r="K75" i="4" s="1"/>
  <c r="K79" i="4" s="1"/>
  <c r="M74" i="4"/>
  <c r="N56" i="1"/>
  <c r="M75" i="4" s="1"/>
  <c r="M79" i="4" s="1"/>
  <c r="O74" i="4"/>
  <c r="P56" i="1"/>
  <c r="O75" i="4" s="1"/>
  <c r="O79" i="4" s="1"/>
  <c r="F77" i="1"/>
  <c r="E110" i="4" s="1"/>
  <c r="E114" i="4" s="1"/>
  <c r="E109" i="4"/>
  <c r="D44" i="1"/>
  <c r="R47" i="1"/>
  <c r="R48" i="1"/>
  <c r="D150" i="4" l="1"/>
  <c r="D155" i="4"/>
  <c r="D156" i="4" s="1"/>
  <c r="F150" i="4"/>
  <c r="F155" i="4"/>
  <c r="F156" i="4" s="1"/>
  <c r="H150" i="4"/>
  <c r="H155" i="4"/>
  <c r="H156" i="4" s="1"/>
  <c r="J150" i="4"/>
  <c r="J155" i="4"/>
  <c r="J156" i="4" s="1"/>
  <c r="L150" i="4"/>
  <c r="L155" i="4"/>
  <c r="L156" i="4" s="1"/>
  <c r="N150" i="4"/>
  <c r="N155" i="4"/>
  <c r="N156" i="4" s="1"/>
  <c r="P150" i="4"/>
  <c r="P155" i="4"/>
  <c r="P156" i="4" s="1"/>
  <c r="C190" i="4"/>
  <c r="C191" i="4" s="1"/>
  <c r="C192" i="4" s="1"/>
  <c r="C185" i="4"/>
  <c r="E190" i="4"/>
  <c r="E191" i="4" s="1"/>
  <c r="E185" i="4"/>
  <c r="G190" i="4"/>
  <c r="G191" i="4" s="1"/>
  <c r="G185" i="4"/>
  <c r="I190" i="4"/>
  <c r="I191" i="4" s="1"/>
  <c r="I185" i="4"/>
  <c r="K190" i="4"/>
  <c r="K191" i="4" s="1"/>
  <c r="K185" i="4"/>
  <c r="L185" i="4"/>
  <c r="L190" i="4"/>
  <c r="L191" i="4" s="1"/>
  <c r="N185" i="4"/>
  <c r="N190" i="4"/>
  <c r="N191" i="4" s="1"/>
  <c r="O190" i="4"/>
  <c r="O191" i="4" s="1"/>
  <c r="O185" i="4"/>
  <c r="P185" i="4"/>
  <c r="P190" i="4"/>
  <c r="P191" i="4" s="1"/>
  <c r="Q190" i="4"/>
  <c r="Q191" i="4" s="1"/>
  <c r="Q185" i="4"/>
  <c r="C225" i="4"/>
  <c r="C226" i="4" s="1"/>
  <c r="C227" i="4" s="1"/>
  <c r="C220" i="4"/>
  <c r="D220" i="4"/>
  <c r="D225" i="4"/>
  <c r="D226" i="4" s="1"/>
  <c r="E225" i="4"/>
  <c r="E226" i="4" s="1"/>
  <c r="E220" i="4"/>
  <c r="F220" i="4"/>
  <c r="F225" i="4"/>
  <c r="F226" i="4" s="1"/>
  <c r="G225" i="4"/>
  <c r="G226" i="4" s="1"/>
  <c r="G220" i="4"/>
  <c r="H220" i="4"/>
  <c r="H225" i="4"/>
  <c r="H226" i="4" s="1"/>
  <c r="I225" i="4"/>
  <c r="I226" i="4" s="1"/>
  <c r="I220" i="4"/>
  <c r="J220" i="4"/>
  <c r="J225" i="4"/>
  <c r="J226" i="4" s="1"/>
  <c r="K225" i="4"/>
  <c r="K226" i="4" s="1"/>
  <c r="K220" i="4"/>
  <c r="L220" i="4"/>
  <c r="L225" i="4"/>
  <c r="L226" i="4" s="1"/>
  <c r="M225" i="4"/>
  <c r="M226" i="4" s="1"/>
  <c r="M220" i="4"/>
  <c r="N220" i="4"/>
  <c r="N225" i="4"/>
  <c r="N226" i="4" s="1"/>
  <c r="O225" i="4"/>
  <c r="O226" i="4" s="1"/>
  <c r="O220" i="4"/>
  <c r="P220" i="4"/>
  <c r="P225" i="4"/>
  <c r="P226" i="4" s="1"/>
  <c r="Q225" i="4"/>
  <c r="Q226" i="4" s="1"/>
  <c r="Q220" i="4"/>
  <c r="C260" i="4"/>
  <c r="C261" i="4" s="1"/>
  <c r="C262" i="4" s="1"/>
  <c r="C255" i="4"/>
  <c r="D255" i="4"/>
  <c r="D260" i="4"/>
  <c r="D261" i="4" s="1"/>
  <c r="E260" i="4"/>
  <c r="E261" i="4" s="1"/>
  <c r="E255" i="4"/>
  <c r="F255" i="4"/>
  <c r="F260" i="4"/>
  <c r="F261" i="4" s="1"/>
  <c r="G260" i="4"/>
  <c r="G261" i="4" s="1"/>
  <c r="G255" i="4"/>
  <c r="H255" i="4"/>
  <c r="H260" i="4"/>
  <c r="H261" i="4" s="1"/>
  <c r="I260" i="4"/>
  <c r="I261" i="4" s="1"/>
  <c r="I255" i="4"/>
  <c r="J255" i="4"/>
  <c r="J260" i="4"/>
  <c r="J261" i="4" s="1"/>
  <c r="K260" i="4"/>
  <c r="K261" i="4" s="1"/>
  <c r="K255" i="4"/>
  <c r="L255" i="4"/>
  <c r="L260" i="4"/>
  <c r="L261" i="4" s="1"/>
  <c r="M260" i="4"/>
  <c r="M261" i="4" s="1"/>
  <c r="M255" i="4"/>
  <c r="N255" i="4"/>
  <c r="N260" i="4"/>
  <c r="N261" i="4" s="1"/>
  <c r="O260" i="4"/>
  <c r="O261" i="4" s="1"/>
  <c r="O255" i="4"/>
  <c r="P255" i="4"/>
  <c r="P260" i="4"/>
  <c r="P261" i="4" s="1"/>
  <c r="Q260" i="4"/>
  <c r="Q261" i="4" s="1"/>
  <c r="Q255" i="4"/>
  <c r="C295" i="4"/>
  <c r="C296" i="4" s="1"/>
  <c r="C297" i="4" s="1"/>
  <c r="C290" i="4"/>
  <c r="D290" i="4"/>
  <c r="D295" i="4"/>
  <c r="D296" i="4" s="1"/>
  <c r="F290" i="4"/>
  <c r="F295" i="4"/>
  <c r="F296" i="4" s="1"/>
  <c r="G295" i="4"/>
  <c r="G296" i="4" s="1"/>
  <c r="G290" i="4"/>
  <c r="I295" i="4"/>
  <c r="I296" i="4" s="1"/>
  <c r="I290" i="4"/>
  <c r="K295" i="4"/>
  <c r="K296" i="4" s="1"/>
  <c r="K290" i="4"/>
  <c r="M295" i="4"/>
  <c r="M296" i="4" s="1"/>
  <c r="M290" i="4"/>
  <c r="O295" i="4"/>
  <c r="O296" i="4" s="1"/>
  <c r="O290" i="4"/>
  <c r="Q295" i="4"/>
  <c r="Q296" i="4" s="1"/>
  <c r="Q290" i="4"/>
  <c r="P80" i="4"/>
  <c r="P85" i="4"/>
  <c r="P86" i="4" s="1"/>
  <c r="L80" i="4"/>
  <c r="L85" i="4"/>
  <c r="L86" i="4" s="1"/>
  <c r="H80" i="4"/>
  <c r="H85" i="4"/>
  <c r="H86" i="4" s="1"/>
  <c r="F80" i="4"/>
  <c r="F85" i="4"/>
  <c r="F86" i="4" s="1"/>
  <c r="N80" i="4"/>
  <c r="N85" i="4"/>
  <c r="N86" i="4" s="1"/>
  <c r="J80" i="4"/>
  <c r="J85" i="4"/>
  <c r="J86" i="4" s="1"/>
  <c r="D80" i="4"/>
  <c r="D85" i="4"/>
  <c r="D86" i="4" s="1"/>
  <c r="C155" i="4"/>
  <c r="C156" i="4" s="1"/>
  <c r="C157" i="4" s="1"/>
  <c r="D157" i="4" s="1"/>
  <c r="C150" i="4"/>
  <c r="E155" i="4"/>
  <c r="E156" i="4" s="1"/>
  <c r="E150" i="4"/>
  <c r="G155" i="4"/>
  <c r="G156" i="4" s="1"/>
  <c r="G150" i="4"/>
  <c r="I155" i="4"/>
  <c r="I156" i="4" s="1"/>
  <c r="I150" i="4"/>
  <c r="K155" i="4"/>
  <c r="K156" i="4" s="1"/>
  <c r="K150" i="4"/>
  <c r="M155" i="4"/>
  <c r="M156" i="4" s="1"/>
  <c r="M150" i="4"/>
  <c r="O155" i="4"/>
  <c r="O156" i="4" s="1"/>
  <c r="O150" i="4"/>
  <c r="Q155" i="4"/>
  <c r="Q156" i="4" s="1"/>
  <c r="Q150" i="4"/>
  <c r="D185" i="4"/>
  <c r="D190" i="4"/>
  <c r="D191" i="4" s="1"/>
  <c r="F185" i="4"/>
  <c r="F190" i="4"/>
  <c r="F191" i="4" s="1"/>
  <c r="H185" i="4"/>
  <c r="H190" i="4"/>
  <c r="H191" i="4" s="1"/>
  <c r="J185" i="4"/>
  <c r="J190" i="4"/>
  <c r="J191" i="4" s="1"/>
  <c r="M190" i="4"/>
  <c r="M191" i="4" s="1"/>
  <c r="M185" i="4"/>
  <c r="O85" i="4"/>
  <c r="O86" i="4" s="1"/>
  <c r="O80" i="4"/>
  <c r="M85" i="4"/>
  <c r="M86" i="4" s="1"/>
  <c r="M80" i="4"/>
  <c r="K85" i="4"/>
  <c r="K86" i="4" s="1"/>
  <c r="K80" i="4"/>
  <c r="I85" i="4"/>
  <c r="I86" i="4" s="1"/>
  <c r="I80" i="4"/>
  <c r="G85" i="4"/>
  <c r="G86" i="4" s="1"/>
  <c r="G80" i="4"/>
  <c r="E85" i="4"/>
  <c r="E86" i="4" s="1"/>
  <c r="E80" i="4"/>
  <c r="E295" i="4"/>
  <c r="E296" i="4" s="1"/>
  <c r="E290" i="4"/>
  <c r="H290" i="4"/>
  <c r="H295" i="4"/>
  <c r="H296" i="4" s="1"/>
  <c r="J290" i="4"/>
  <c r="J295" i="4"/>
  <c r="J296" i="4" s="1"/>
  <c r="L290" i="4"/>
  <c r="L295" i="4"/>
  <c r="L296" i="4" s="1"/>
  <c r="N290" i="4"/>
  <c r="N295" i="4"/>
  <c r="N296" i="4" s="1"/>
  <c r="P290" i="4"/>
  <c r="P295" i="4"/>
  <c r="P296" i="4" s="1"/>
  <c r="Q66" i="4"/>
  <c r="Q67" i="4"/>
  <c r="E115" i="4"/>
  <c r="E120" i="4"/>
  <c r="E121" i="4" s="1"/>
  <c r="F120" i="4"/>
  <c r="F121" i="4" s="1"/>
  <c r="F115" i="4"/>
  <c r="J120" i="4"/>
  <c r="J121" i="4" s="1"/>
  <c r="J115" i="4"/>
  <c r="P120" i="4"/>
  <c r="P121" i="4" s="1"/>
  <c r="P115" i="4"/>
  <c r="C63" i="4"/>
  <c r="D55" i="1"/>
  <c r="D120" i="4"/>
  <c r="D121" i="4" s="1"/>
  <c r="D115" i="4"/>
  <c r="H120" i="4"/>
  <c r="H121" i="4" s="1"/>
  <c r="H115" i="4"/>
  <c r="L120" i="4"/>
  <c r="L121" i="4" s="1"/>
  <c r="L115" i="4"/>
  <c r="N120" i="4"/>
  <c r="N121" i="4" s="1"/>
  <c r="N115" i="4"/>
  <c r="G115" i="4"/>
  <c r="G120" i="4"/>
  <c r="G121" i="4" s="1"/>
  <c r="I115" i="4"/>
  <c r="I120" i="4"/>
  <c r="I121" i="4" s="1"/>
  <c r="K115" i="4"/>
  <c r="K120" i="4"/>
  <c r="K121" i="4" s="1"/>
  <c r="M115" i="4"/>
  <c r="M120" i="4"/>
  <c r="M121" i="4" s="1"/>
  <c r="O115" i="4"/>
  <c r="O120" i="4"/>
  <c r="O121" i="4" s="1"/>
  <c r="Q115" i="4"/>
  <c r="Q120" i="4"/>
  <c r="Q121" i="4" s="1"/>
  <c r="C115" i="4"/>
  <c r="C120" i="4"/>
  <c r="C121" i="4" s="1"/>
  <c r="C122" i="4" s="1"/>
  <c r="D122" i="4" s="1"/>
  <c r="E122" i="4" s="1"/>
  <c r="F122" i="4" s="1"/>
  <c r="G122" i="4" s="1"/>
  <c r="R43" i="1"/>
  <c r="H122" i="4" l="1"/>
  <c r="I122" i="4"/>
  <c r="J122" i="4" s="1"/>
  <c r="K122" i="4" s="1"/>
  <c r="L122" i="4" s="1"/>
  <c r="M122" i="4" s="1"/>
  <c r="N122" i="4" s="1"/>
  <c r="O122" i="4" s="1"/>
  <c r="P122" i="4" s="1"/>
  <c r="Q122" i="4" s="1"/>
  <c r="C21" i="4" s="1"/>
  <c r="D262" i="4"/>
  <c r="E262" i="4" s="1"/>
  <c r="F262" i="4" s="1"/>
  <c r="G262" i="4" s="1"/>
  <c r="H262" i="4" s="1"/>
  <c r="I262" i="4" s="1"/>
  <c r="J262" i="4" s="1"/>
  <c r="K262" i="4" s="1"/>
  <c r="L262" i="4" s="1"/>
  <c r="M262" i="4" s="1"/>
  <c r="N262" i="4" s="1"/>
  <c r="O262" i="4" s="1"/>
  <c r="P262" i="4" s="1"/>
  <c r="Q262" i="4" s="1"/>
  <c r="C25" i="4" s="1"/>
  <c r="D297" i="4"/>
  <c r="E297" i="4" s="1"/>
  <c r="F297" i="4" s="1"/>
  <c r="G297" i="4" s="1"/>
  <c r="H297" i="4" s="1"/>
  <c r="I297" i="4" s="1"/>
  <c r="J297" i="4" s="1"/>
  <c r="K297" i="4" s="1"/>
  <c r="L297" i="4" s="1"/>
  <c r="M297" i="4" s="1"/>
  <c r="N297" i="4" s="1"/>
  <c r="O297" i="4" s="1"/>
  <c r="P297" i="4" s="1"/>
  <c r="Q297" i="4" s="1"/>
  <c r="C26" i="4" s="1"/>
  <c r="D227" i="4"/>
  <c r="E227" i="4" s="1"/>
  <c r="F227" i="4" s="1"/>
  <c r="G227" i="4" s="1"/>
  <c r="H227" i="4" s="1"/>
  <c r="I227" i="4" s="1"/>
  <c r="J227" i="4" s="1"/>
  <c r="K227" i="4" s="1"/>
  <c r="L227" i="4" s="1"/>
  <c r="M227" i="4" s="1"/>
  <c r="N227" i="4" s="1"/>
  <c r="O227" i="4" s="1"/>
  <c r="P227" i="4" s="1"/>
  <c r="Q227" i="4" s="1"/>
  <c r="C24" i="4" s="1"/>
  <c r="E157" i="4"/>
  <c r="F157" i="4" s="1"/>
  <c r="G157" i="4" s="1"/>
  <c r="H157" i="4" s="1"/>
  <c r="I157" i="4" s="1"/>
  <c r="J157" i="4" s="1"/>
  <c r="K157" i="4" s="1"/>
  <c r="L157" i="4" s="1"/>
  <c r="M157" i="4" s="1"/>
  <c r="N157" i="4" s="1"/>
  <c r="O157" i="4" s="1"/>
  <c r="P157" i="4" s="1"/>
  <c r="Q157" i="4" s="1"/>
  <c r="C22" i="4" s="1"/>
  <c r="D192" i="4"/>
  <c r="E192" i="4" s="1"/>
  <c r="F192" i="4" s="1"/>
  <c r="G192" i="4" s="1"/>
  <c r="H192" i="4" s="1"/>
  <c r="I192" i="4" s="1"/>
  <c r="J192" i="4" s="1"/>
  <c r="K192" i="4" s="1"/>
  <c r="L192" i="4" s="1"/>
  <c r="M192" i="4" s="1"/>
  <c r="N192" i="4" s="1"/>
  <c r="O192" i="4" s="1"/>
  <c r="P192" i="4" s="1"/>
  <c r="Q192" i="4" s="1"/>
  <c r="C23" i="4" s="1"/>
  <c r="Q61" i="4"/>
  <c r="R44" i="1"/>
  <c r="Q63" i="4" s="1"/>
  <c r="Q62" i="4"/>
  <c r="C74" i="4"/>
  <c r="D56" i="1"/>
  <c r="R55" i="1" l="1"/>
  <c r="Q74" i="4" s="1"/>
  <c r="C75" i="4"/>
  <c r="C79" i="4" s="1"/>
  <c r="R56" i="1" l="1"/>
  <c r="Q75" i="4" s="1"/>
  <c r="Q79" i="4" s="1"/>
  <c r="Q85" i="4" s="1"/>
  <c r="Q86" i="4" s="1"/>
  <c r="C85" i="4"/>
  <c r="C86" i="4" s="1"/>
  <c r="C87" i="4" s="1"/>
  <c r="D87" i="4" s="1"/>
  <c r="E87" i="4" s="1"/>
  <c r="F87" i="4" s="1"/>
  <c r="G87" i="4" s="1"/>
  <c r="H87" i="4" s="1"/>
  <c r="I87" i="4" s="1"/>
  <c r="J87" i="4" s="1"/>
  <c r="K87" i="4" s="1"/>
  <c r="L87" i="4" s="1"/>
  <c r="M87" i="4" s="1"/>
  <c r="N87" i="4" s="1"/>
  <c r="O87" i="4" s="1"/>
  <c r="P87" i="4" s="1"/>
  <c r="C80" i="4"/>
  <c r="Q87" i="4" l="1"/>
  <c r="C20" i="4" s="1"/>
  <c r="Q80" i="4"/>
</calcChain>
</file>

<file path=xl/sharedStrings.xml><?xml version="1.0" encoding="utf-8"?>
<sst xmlns="http://schemas.openxmlformats.org/spreadsheetml/2006/main" count="371" uniqueCount="86">
  <si>
    <t>Syöttöarvot:</t>
  </si>
  <si>
    <t>Olosuhteet:</t>
  </si>
  <si>
    <t>kpl</t>
  </si>
  <si>
    <r>
      <t>T</t>
    </r>
    <r>
      <rPr>
        <vertAlign val="subscript"/>
        <sz val="11"/>
        <color theme="1"/>
        <rFont val="Calibri"/>
        <family val="2"/>
        <scheme val="minor"/>
      </rPr>
      <t>out</t>
    </r>
    <r>
      <rPr>
        <sz val="11"/>
        <color theme="1"/>
        <rFont val="Calibri"/>
        <family val="2"/>
        <scheme val="minor"/>
      </rPr>
      <t>, lämpötila ulkona</t>
    </r>
  </si>
  <si>
    <r>
      <t>RH</t>
    </r>
    <r>
      <rPr>
        <vertAlign val="subscript"/>
        <sz val="11"/>
        <color theme="1"/>
        <rFont val="Calibri"/>
        <family val="2"/>
        <scheme val="minor"/>
      </rPr>
      <t>out</t>
    </r>
    <r>
      <rPr>
        <sz val="11"/>
        <color theme="1"/>
        <rFont val="Calibri"/>
        <family val="2"/>
        <scheme val="minor"/>
      </rPr>
      <t>, ilman suhteellinen kosteus ulkona</t>
    </r>
  </si>
  <si>
    <t>%</t>
  </si>
  <si>
    <t>Rakennus:</t>
  </si>
  <si>
    <t>Pituus</t>
  </si>
  <si>
    <t>m</t>
  </si>
  <si>
    <t>Leveys</t>
  </si>
  <si>
    <t>Pinta-ala</t>
  </si>
  <si>
    <r>
      <t>m</t>
    </r>
    <r>
      <rPr>
        <vertAlign val="superscript"/>
        <sz val="11"/>
        <color theme="1"/>
        <rFont val="Calibri"/>
        <family val="2"/>
        <scheme val="minor"/>
      </rPr>
      <t>2</t>
    </r>
  </si>
  <si>
    <t>Korkeus</t>
  </si>
  <si>
    <t>Ikkunoiden pinta-ala</t>
  </si>
  <si>
    <t>U-arvot:</t>
  </si>
  <si>
    <t>Ulkoseinät</t>
  </si>
  <si>
    <t>W/m2/K</t>
  </si>
  <si>
    <t>Sisäseinät</t>
  </si>
  <si>
    <t>Ikkunat</t>
  </si>
  <si>
    <t>Katto</t>
  </si>
  <si>
    <t>Massa</t>
  </si>
  <si>
    <t>Lasketut arvot:</t>
  </si>
  <si>
    <t>Tin</t>
  </si>
  <si>
    <t>pkyll</t>
  </si>
  <si>
    <t>pkyllo</t>
  </si>
  <si>
    <t>xin</t>
  </si>
  <si>
    <t>xmax</t>
  </si>
  <si>
    <t>xmaxo</t>
  </si>
  <si>
    <t>xout</t>
  </si>
  <si>
    <t>CO2</t>
  </si>
  <si>
    <t>Kuivat pinnat</t>
  </si>
  <si>
    <t>Minimi-ilmanvaihto</t>
  </si>
  <si>
    <t>Rakennuksen ilmanvaihto:</t>
  </si>
  <si>
    <t>Eläinmääräksi merkitään rakennuksessa olevien eläinten lukumäärä.</t>
  </si>
  <si>
    <t>Ulkolämpötilaksi hetkellinen lämpötila Celsius-asteina</t>
  </si>
  <si>
    <t>Ilman suhteellinen kosteus (humidity) prosentteina, tieto löytyy esim. säätiedotuksesta tai sääasemalta.</t>
  </si>
  <si>
    <t>Rakennuksen pituus metreinä</t>
  </si>
  <si>
    <t>Leveys metreinä</t>
  </si>
  <si>
    <t>Sisäkorkeus metreinä</t>
  </si>
  <si>
    <t>U-arvot ja lämmön eristyspaksuudet:</t>
  </si>
  <si>
    <t xml:space="preserve">Eläinmäärä, kpl </t>
  </si>
  <si>
    <t>Ikkunoiden yhteenlaskettu pinta-ala neliömetreinä</t>
  </si>
  <si>
    <t>Ilman tiheys</t>
  </si>
  <si>
    <t>kg/m3</t>
  </si>
  <si>
    <t>Ilman lämpökapasitetti</t>
  </si>
  <si>
    <t>Seinäpinta-ala</t>
  </si>
  <si>
    <t>m2</t>
  </si>
  <si>
    <t>Sisäkaton pinta-ala</t>
  </si>
  <si>
    <t>Effective floor area</t>
  </si>
  <si>
    <t>Lattia</t>
  </si>
  <si>
    <t>Walls  kW</t>
  </si>
  <si>
    <t>Windows and doors kW</t>
  </si>
  <si>
    <t>Ceiling kW</t>
  </si>
  <si>
    <t>Floor kW</t>
  </si>
  <si>
    <t>Ventilation kW</t>
  </si>
  <si>
    <t>SUM</t>
  </si>
  <si>
    <t>Ulkolämpötila</t>
  </si>
  <si>
    <t>Sisälämpötila</t>
  </si>
  <si>
    <t>Eläimen massa</t>
  </si>
  <si>
    <t>Kosteus</t>
  </si>
  <si>
    <t>Seinät  kW</t>
  </si>
  <si>
    <t>Ikkunat ja ovet kW</t>
  </si>
  <si>
    <t>Katto kW</t>
  </si>
  <si>
    <t>Lattia kW</t>
  </si>
  <si>
    <t>Korvausilman lämmitys kW</t>
  </si>
  <si>
    <t>SUMMA</t>
  </si>
  <si>
    <t>Eläinten lämmöntuotto kW</t>
  </si>
  <si>
    <t>Lämmitystehon tarve kW</t>
  </si>
  <si>
    <t>Kumulatiivinen osuus ajasta %</t>
  </si>
  <si>
    <t>Lämpötilan osuus ajasta %</t>
  </si>
  <si>
    <t>Lämpötilan osuus, h</t>
  </si>
  <si>
    <t>Energia kWh</t>
  </si>
  <si>
    <t>500 kg</t>
  </si>
  <si>
    <t>400 kg</t>
  </si>
  <si>
    <t>300 kg</t>
  </si>
  <si>
    <t>200 kg</t>
  </si>
  <si>
    <t>150 kg</t>
  </si>
  <si>
    <t>100 kg</t>
  </si>
  <si>
    <t>50 kg</t>
  </si>
  <si>
    <t>kg</t>
  </si>
  <si>
    <t>kWh</t>
  </si>
  <si>
    <t>Lämmitystarve vuoden aikana:</t>
  </si>
  <si>
    <t>Syöttöarvojen vaaleisiin soluihin syötetään rakennnuksen tiedot ja olosuhteet.</t>
  </si>
  <si>
    <t>Eläinmäärä, kpl lintua</t>
  </si>
  <si>
    <t>Ohjelma laskee pinta-alan</t>
  </si>
  <si>
    <t>ks.alla oleva taulukko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</si>
</sst>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1"/>
      <color rgb="FF3F3F3F"/>
      <name val="Calibri"/>
      <family val="2"/>
      <scheme val="minor"/>
    </font>
  </fonts>
  <fills count="6">
    <fill>
      <patternFill patternType="none"/>
    </fill>
    <fill>
      <patternFill patternType="gray125"/>
    </fill>
    <fill>
      <patternFill patternType="solid">
        <fgColor rgb="FFF2F2F2"/>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theme="1"/>
      </left>
      <right style="thin">
        <color rgb="FF3F3F3F"/>
      </right>
      <top style="thin">
        <color theme="1"/>
      </top>
      <bottom style="thin">
        <color theme="1"/>
      </bottom>
      <diagonal/>
    </border>
    <border>
      <left/>
      <right/>
      <top style="thin">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2" borderId="1" applyNumberFormat="0" applyAlignment="0" applyProtection="0"/>
  </cellStyleXfs>
  <cellXfs count="29">
    <xf numFmtId="0" fontId="0" fillId="0" borderId="0" xfId="0"/>
    <xf numFmtId="0" fontId="0" fillId="3" borderId="0" xfId="0" applyFill="1" applyProtection="1"/>
    <xf numFmtId="1" fontId="0" fillId="3" borderId="0" xfId="0" applyNumberFormat="1" applyFill="1" applyProtection="1"/>
    <xf numFmtId="0" fontId="0" fillId="4" borderId="10" xfId="0" applyFill="1" applyBorder="1" applyProtection="1">
      <protection locked="0"/>
    </xf>
    <xf numFmtId="0" fontId="0" fillId="4" borderId="11" xfId="0" applyFill="1" applyBorder="1" applyProtection="1">
      <protection locked="0"/>
    </xf>
    <xf numFmtId="0" fontId="0" fillId="4" borderId="12" xfId="0" applyFill="1" applyBorder="1" applyProtection="1">
      <protection locked="0"/>
    </xf>
    <xf numFmtId="0" fontId="1" fillId="3" borderId="0" xfId="0" applyFont="1" applyFill="1" applyProtection="1"/>
    <xf numFmtId="0" fontId="0" fillId="3" borderId="0" xfId="0" applyFill="1" applyAlignment="1" applyProtection="1">
      <alignment wrapText="1"/>
    </xf>
    <xf numFmtId="2" fontId="0" fillId="3" borderId="0" xfId="0" applyNumberFormat="1" applyFill="1" applyProtection="1"/>
    <xf numFmtId="0" fontId="0" fillId="3" borderId="2" xfId="0" applyFill="1" applyBorder="1" applyProtection="1"/>
    <xf numFmtId="2" fontId="0" fillId="3" borderId="2" xfId="0" applyNumberFormat="1" applyFill="1" applyBorder="1" applyProtection="1"/>
    <xf numFmtId="49" fontId="0" fillId="5" borderId="0" xfId="0" applyNumberFormat="1" applyFill="1" applyProtection="1"/>
    <xf numFmtId="0" fontId="0" fillId="5" borderId="0" xfId="0" applyFill="1" applyProtection="1"/>
    <xf numFmtId="0" fontId="0" fillId="5" borderId="0" xfId="0" applyFill="1" applyBorder="1" applyProtection="1"/>
    <xf numFmtId="0" fontId="1" fillId="5" borderId="0" xfId="0" applyFont="1" applyFill="1" applyBorder="1" applyProtection="1"/>
    <xf numFmtId="0" fontId="1" fillId="5" borderId="13" xfId="0" applyFont="1" applyFill="1" applyBorder="1" applyProtection="1"/>
    <xf numFmtId="1" fontId="1" fillId="5" borderId="13" xfId="0" applyNumberFormat="1" applyFont="1" applyFill="1" applyBorder="1" applyProtection="1"/>
    <xf numFmtId="0" fontId="0" fillId="5" borderId="2" xfId="0" applyFill="1" applyBorder="1" applyProtection="1"/>
    <xf numFmtId="1" fontId="0" fillId="5" borderId="0" xfId="0" applyNumberFormat="1" applyFill="1" applyProtection="1"/>
    <xf numFmtId="0" fontId="0" fillId="5" borderId="9" xfId="0" applyFill="1" applyBorder="1" applyProtection="1"/>
    <xf numFmtId="1" fontId="0" fillId="5" borderId="9" xfId="0" applyNumberFormat="1" applyFill="1" applyBorder="1" applyProtection="1"/>
    <xf numFmtId="0" fontId="4" fillId="5" borderId="3" xfId="1" applyFill="1" applyBorder="1" applyProtection="1"/>
    <xf numFmtId="1" fontId="0" fillId="5" borderId="4" xfId="0" applyNumberFormat="1" applyFill="1" applyBorder="1" applyProtection="1"/>
    <xf numFmtId="1" fontId="0" fillId="5" borderId="5" xfId="0" applyNumberFormat="1" applyFill="1" applyBorder="1" applyProtection="1"/>
    <xf numFmtId="1" fontId="0" fillId="5" borderId="6" xfId="0" applyNumberFormat="1" applyFill="1" applyBorder="1" applyProtection="1"/>
    <xf numFmtId="1" fontId="0" fillId="5" borderId="7" xfId="0" applyNumberFormat="1" applyFill="1" applyBorder="1" applyProtection="1"/>
    <xf numFmtId="0" fontId="0" fillId="5" borderId="8" xfId="0" applyFill="1" applyBorder="1" applyProtection="1"/>
    <xf numFmtId="0" fontId="0" fillId="5" borderId="5" xfId="0" applyFill="1" applyBorder="1" applyProtection="1"/>
    <xf numFmtId="0" fontId="1" fillId="5" borderId="13" xfId="0" applyFont="1" applyFill="1" applyBorder="1" applyAlignment="1" applyProtection="1">
      <alignment horizontal="center"/>
    </xf>
  </cellXfs>
  <cellStyles count="2">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Hiehokasvattamon lämmitystarve, kW</a:t>
            </a:r>
          </a:p>
        </c:rich>
      </c:tx>
      <c:overlay val="0"/>
    </c:title>
    <c:autoTitleDeleted val="0"/>
    <c:plotArea>
      <c:layout>
        <c:manualLayout>
          <c:layoutTarget val="inner"/>
          <c:xMode val="edge"/>
          <c:yMode val="edge"/>
          <c:x val="0.10925369979839565"/>
          <c:y val="0.13945294028329114"/>
          <c:w val="0.66264261266655167"/>
          <c:h val="0.81292119476800961"/>
        </c:manualLayout>
      </c:layout>
      <c:scatterChart>
        <c:scatterStyle val="smoothMarker"/>
        <c:varyColors val="0"/>
        <c:ser>
          <c:idx val="0"/>
          <c:order val="0"/>
          <c:tx>
            <c:v>50 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'!$C$80:$Q$80</c:f>
              <c:numCache>
                <c:formatCode>0</c:formatCode>
                <c:ptCount val="15"/>
                <c:pt idx="0">
                  <c:v>29.01312860823985</c:v>
                </c:pt>
                <c:pt idx="1">
                  <c:v>21.672708975131652</c:v>
                </c:pt>
                <c:pt idx="2">
                  <c:v>16.839025779013664</c:v>
                </c:pt>
                <c:pt idx="3">
                  <c:v>12.049886208520238</c:v>
                </c:pt>
                <c:pt idx="4">
                  <c:v>7.2930130702859337</c:v>
                </c:pt>
                <c:pt idx="5">
                  <c:v>2.5404966798629509</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0-AB87-4D4C-B3D7-4652746D588E}"/>
            </c:ext>
          </c:extLst>
        </c:ser>
        <c:ser>
          <c:idx val="1"/>
          <c:order val="1"/>
          <c:tx>
            <c:v>100 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'!$C$115:$Q$115</c:f>
              <c:numCache>
                <c:formatCode>0</c:formatCode>
                <c:ptCount val="15"/>
                <c:pt idx="0">
                  <c:v>40.019263366429392</c:v>
                </c:pt>
                <c:pt idx="1">
                  <c:v>27.745155559569959</c:v>
                </c:pt>
                <c:pt idx="2">
                  <c:v>19.704480923453197</c:v>
                </c:pt>
                <c:pt idx="3">
                  <c:v>11.750896808514348</c:v>
                </c:pt>
                <c:pt idx="4">
                  <c:v>3.8226124573215046</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1-AB87-4D4C-B3D7-4652746D588E}"/>
            </c:ext>
          </c:extLst>
        </c:ser>
        <c:ser>
          <c:idx val="2"/>
          <c:order val="2"/>
          <c:tx>
            <c:v>150 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'!$C$150:$Q$150</c:f>
              <c:numCache>
                <c:formatCode>0</c:formatCode>
                <c:ptCount val="15"/>
                <c:pt idx="0">
                  <c:v>47.640372564599033</c:v>
                </c:pt>
                <c:pt idx="1">
                  <c:v>31.812899721793485</c:v>
                </c:pt>
                <c:pt idx="2">
                  <c:v>21.462196057573451</c:v>
                </c:pt>
                <c:pt idx="3">
                  <c:v>11.234679182143282</c:v>
                </c:pt>
                <c:pt idx="4">
                  <c:v>1.0429480226653993</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2-AB87-4D4C-B3D7-4652746D588E}"/>
            </c:ext>
          </c:extLst>
        </c:ser>
        <c:ser>
          <c:idx val="3"/>
          <c:order val="3"/>
          <c:tx>
            <c:v>200 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'!$C$185:$Q$185</c:f>
              <c:numCache>
                <c:formatCode>0</c:formatCode>
                <c:ptCount val="15"/>
                <c:pt idx="0">
                  <c:v>54.890826109751629</c:v>
                </c:pt>
                <c:pt idx="1">
                  <c:v>35.68083067174112</c:v>
                </c:pt>
                <c:pt idx="2">
                  <c:v>23.131161997145142</c:v>
                </c:pt>
                <c:pt idx="3">
                  <c:v>10.739040904436493</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3-AB87-4D4C-B3D7-4652746D588E}"/>
            </c:ext>
          </c:extLst>
        </c:ser>
        <c:ser>
          <c:idx val="4"/>
          <c:order val="4"/>
          <c:tx>
            <c:v>300 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'!$C$220:$Q$220</c:f>
              <c:numCache>
                <c:formatCode>0</c:formatCode>
                <c:ptCount val="15"/>
                <c:pt idx="0">
                  <c:v>68.661093589190926</c:v>
                </c:pt>
                <c:pt idx="1">
                  <c:v>43.023026974150241</c:v>
                </c:pt>
                <c:pt idx="2">
                  <c:v>26.294493796909578</c:v>
                </c:pt>
                <c:pt idx="3">
                  <c:v>9.7888066932922726</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4-AB87-4D4C-B3D7-4652746D588E}"/>
            </c:ext>
          </c:extLst>
        </c:ser>
        <c:ser>
          <c:idx val="5"/>
          <c:order val="5"/>
          <c:tx>
            <c:v>400 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'!$C$255:$Q$255</c:f>
              <c:numCache>
                <c:formatCode>0</c:formatCode>
                <c:ptCount val="15"/>
                <c:pt idx="0">
                  <c:v>81.761625302631558</c:v>
                </c:pt>
                <c:pt idx="1">
                  <c:v>50.004543112231772</c:v>
                </c:pt>
                <c:pt idx="2">
                  <c:v>29.298061297712394</c:v>
                </c:pt>
                <c:pt idx="3">
                  <c:v>8.8765845586345051</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5-AB87-4D4C-B3D7-4652746D588E}"/>
            </c:ext>
          </c:extLst>
        </c:ser>
        <c:ser>
          <c:idx val="6"/>
          <c:order val="6"/>
          <c:tx>
            <c:v>500 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'!$C$290:$Q$290</c:f>
              <c:numCache>
                <c:formatCode>0</c:formatCode>
                <c:ptCount val="15"/>
                <c:pt idx="0">
                  <c:v>94.385655040735031</c:v>
                </c:pt>
                <c:pt idx="1">
                  <c:v>56.729555643993962</c:v>
                </c:pt>
                <c:pt idx="2">
                  <c:v>32.188145291010841</c:v>
                </c:pt>
                <c:pt idx="3">
                  <c:v>7.9916641984525256</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6-AB87-4D4C-B3D7-4652746D588E}"/>
            </c:ext>
          </c:extLst>
        </c:ser>
        <c:dLbls>
          <c:showLegendKey val="0"/>
          <c:showVal val="0"/>
          <c:showCatName val="0"/>
          <c:showSerName val="0"/>
          <c:showPercent val="0"/>
          <c:showBubbleSize val="0"/>
        </c:dLbls>
        <c:axId val="113260416"/>
        <c:axId val="113261952"/>
      </c:scatterChart>
      <c:valAx>
        <c:axId val="113260416"/>
        <c:scaling>
          <c:orientation val="minMax"/>
        </c:scaling>
        <c:delete val="0"/>
        <c:axPos val="b"/>
        <c:numFmt formatCode="General" sourceLinked="1"/>
        <c:majorTickMark val="out"/>
        <c:minorTickMark val="none"/>
        <c:tickLblPos val="nextTo"/>
        <c:crossAx val="113261952"/>
        <c:crosses val="autoZero"/>
        <c:crossBetween val="midCat"/>
      </c:valAx>
      <c:valAx>
        <c:axId val="113261952"/>
        <c:scaling>
          <c:orientation val="minMax"/>
        </c:scaling>
        <c:delete val="0"/>
        <c:axPos val="l"/>
        <c:majorGridlines/>
        <c:numFmt formatCode="0" sourceLinked="1"/>
        <c:majorTickMark val="out"/>
        <c:minorTickMark val="none"/>
        <c:tickLblPos val="nextTo"/>
        <c:crossAx val="113260416"/>
        <c:crossesAt val="-40"/>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Lämmitystarpeen jakauma, 500 kg</a:t>
            </a:r>
          </a:p>
        </c:rich>
      </c:tx>
      <c:overlay val="0"/>
    </c:title>
    <c:autoTitleDeleted val="0"/>
    <c:plotArea>
      <c:layout/>
      <c:areaChart>
        <c:grouping val="percentStacked"/>
        <c:varyColors val="0"/>
        <c:ser>
          <c:idx val="0"/>
          <c:order val="0"/>
          <c:tx>
            <c:strRef>
              <c:f>'Kuvaajat '!$B$280</c:f>
              <c:strCache>
                <c:ptCount val="1"/>
                <c:pt idx="0">
                  <c:v>Seinät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'!$C$280:$Q$280</c:f>
              <c:numCache>
                <c:formatCode>0</c:formatCode>
                <c:ptCount val="15"/>
                <c:pt idx="0">
                  <c:v>7.3920000000000003</c:v>
                </c:pt>
                <c:pt idx="1">
                  <c:v>6.1248000000000014</c:v>
                </c:pt>
                <c:pt idx="2">
                  <c:v>5.28</c:v>
                </c:pt>
                <c:pt idx="3">
                  <c:v>4.4352</c:v>
                </c:pt>
                <c:pt idx="4">
                  <c:v>3.5904000000000007</c:v>
                </c:pt>
                <c:pt idx="5">
                  <c:v>2.7456</c:v>
                </c:pt>
                <c:pt idx="6">
                  <c:v>1.9008</c:v>
                </c:pt>
                <c:pt idx="7">
                  <c:v>1.056</c:v>
                </c:pt>
                <c:pt idx="8">
                  <c:v>0.21120000000000003</c:v>
                </c:pt>
                <c:pt idx="9">
                  <c:v>-0.63360000000000016</c:v>
                </c:pt>
                <c:pt idx="10">
                  <c:v>-1.4784000000000002</c:v>
                </c:pt>
                <c:pt idx="11">
                  <c:v>-2.3232000000000004</c:v>
                </c:pt>
                <c:pt idx="12">
                  <c:v>-3.1680000000000001</c:v>
                </c:pt>
                <c:pt idx="13">
                  <c:v>-4.0128000000000004</c:v>
                </c:pt>
                <c:pt idx="14">
                  <c:v>-4.8576000000000006</c:v>
                </c:pt>
              </c:numCache>
            </c:numRef>
          </c:val>
          <c:extLst>
            <c:ext xmlns:c16="http://schemas.microsoft.com/office/drawing/2014/chart" uri="{C3380CC4-5D6E-409C-BE32-E72D297353CC}">
              <c16:uniqueId val="{00000000-1B41-4AF0-BEA4-184BFAE79FED}"/>
            </c:ext>
          </c:extLst>
        </c:ser>
        <c:ser>
          <c:idx val="1"/>
          <c:order val="1"/>
          <c:tx>
            <c:strRef>
              <c:f>'Kuvaajat '!$B$281</c:f>
              <c:strCache>
                <c:ptCount val="1"/>
                <c:pt idx="0">
                  <c:v>Ikkunat ja ovet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'!$C$281:$Q$281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1B41-4AF0-BEA4-184BFAE79FED}"/>
            </c:ext>
          </c:extLst>
        </c:ser>
        <c:ser>
          <c:idx val="2"/>
          <c:order val="2"/>
          <c:tx>
            <c:strRef>
              <c:f>'Kuvaajat '!$B$282</c:f>
              <c:strCache>
                <c:ptCount val="1"/>
                <c:pt idx="0">
                  <c:v>Katto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'!$C$282:$Q$282</c:f>
              <c:numCache>
                <c:formatCode>0</c:formatCode>
                <c:ptCount val="15"/>
                <c:pt idx="0">
                  <c:v>10.92</c:v>
                </c:pt>
                <c:pt idx="1">
                  <c:v>9.048</c:v>
                </c:pt>
                <c:pt idx="2">
                  <c:v>7.8</c:v>
                </c:pt>
                <c:pt idx="3">
                  <c:v>6.5519999999999996</c:v>
                </c:pt>
                <c:pt idx="4">
                  <c:v>5.3040000000000003</c:v>
                </c:pt>
                <c:pt idx="5">
                  <c:v>4.056</c:v>
                </c:pt>
                <c:pt idx="6">
                  <c:v>2.8079999999999998</c:v>
                </c:pt>
                <c:pt idx="7">
                  <c:v>1.56</c:v>
                </c:pt>
                <c:pt idx="8">
                  <c:v>0.312</c:v>
                </c:pt>
                <c:pt idx="9">
                  <c:v>-0.93600000000000005</c:v>
                </c:pt>
                <c:pt idx="10">
                  <c:v>-2.1840000000000002</c:v>
                </c:pt>
                <c:pt idx="11">
                  <c:v>-3.4320000000000004</c:v>
                </c:pt>
                <c:pt idx="12">
                  <c:v>-4.68</c:v>
                </c:pt>
                <c:pt idx="13">
                  <c:v>-5.9280000000000008</c:v>
                </c:pt>
                <c:pt idx="14">
                  <c:v>-7.176000000000001</c:v>
                </c:pt>
              </c:numCache>
            </c:numRef>
          </c:val>
          <c:extLst>
            <c:ext xmlns:c16="http://schemas.microsoft.com/office/drawing/2014/chart" uri="{C3380CC4-5D6E-409C-BE32-E72D297353CC}">
              <c16:uniqueId val="{00000002-1B41-4AF0-BEA4-184BFAE79FED}"/>
            </c:ext>
          </c:extLst>
        </c:ser>
        <c:ser>
          <c:idx val="3"/>
          <c:order val="3"/>
          <c:tx>
            <c:strRef>
              <c:f>'Kuvaajat '!$B$283</c:f>
              <c:strCache>
                <c:ptCount val="1"/>
                <c:pt idx="0">
                  <c:v>Lattia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'!$C$283:$Q$283</c:f>
              <c:numCache>
                <c:formatCode>0</c:formatCode>
                <c:ptCount val="15"/>
                <c:pt idx="0">
                  <c:v>3.2759999999999998</c:v>
                </c:pt>
                <c:pt idx="1">
                  <c:v>2.7143999999999995</c:v>
                </c:pt>
                <c:pt idx="2">
                  <c:v>2.34</c:v>
                </c:pt>
                <c:pt idx="3">
                  <c:v>1.9656</c:v>
                </c:pt>
                <c:pt idx="4">
                  <c:v>1.5911999999999997</c:v>
                </c:pt>
                <c:pt idx="5">
                  <c:v>1.2167999999999999</c:v>
                </c:pt>
                <c:pt idx="6">
                  <c:v>0.84239999999999982</c:v>
                </c:pt>
                <c:pt idx="7">
                  <c:v>0.46800000000000003</c:v>
                </c:pt>
                <c:pt idx="8">
                  <c:v>9.3599999999999989E-2</c:v>
                </c:pt>
                <c:pt idx="9">
                  <c:v>-0.28079999999999994</c:v>
                </c:pt>
                <c:pt idx="10">
                  <c:v>-0.6552</c:v>
                </c:pt>
                <c:pt idx="11">
                  <c:v>-1.0295999999999998</c:v>
                </c:pt>
                <c:pt idx="12">
                  <c:v>-1.4039999999999999</c:v>
                </c:pt>
                <c:pt idx="13">
                  <c:v>-1.7784</c:v>
                </c:pt>
                <c:pt idx="14">
                  <c:v>-2.1527999999999996</c:v>
                </c:pt>
              </c:numCache>
            </c:numRef>
          </c:val>
          <c:extLst>
            <c:ext xmlns:c16="http://schemas.microsoft.com/office/drawing/2014/chart" uri="{C3380CC4-5D6E-409C-BE32-E72D297353CC}">
              <c16:uniqueId val="{00000003-1B41-4AF0-BEA4-184BFAE79FED}"/>
            </c:ext>
          </c:extLst>
        </c:ser>
        <c:ser>
          <c:idx val="4"/>
          <c:order val="4"/>
          <c:tx>
            <c:strRef>
              <c:f>'Kuvaajat '!$B$284</c:f>
              <c:strCache>
                <c:ptCount val="1"/>
                <c:pt idx="0">
                  <c:v>Korvausilman lämmitys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'!$C$284:$Q$284</c:f>
              <c:numCache>
                <c:formatCode>0</c:formatCode>
                <c:ptCount val="15"/>
                <c:pt idx="0">
                  <c:v>228.92941591074384</c:v>
                </c:pt>
                <c:pt idx="1">
                  <c:v>194.97411651400276</c:v>
                </c:pt>
                <c:pt idx="2">
                  <c:v>172.89990616101966</c:v>
                </c:pt>
                <c:pt idx="3">
                  <c:v>151.17062506846133</c:v>
                </c:pt>
                <c:pt idx="4">
                  <c:v>129.54154579671894</c:v>
                </c:pt>
                <c:pt idx="5">
                  <c:v>107.48727594216943</c:v>
                </c:pt>
                <c:pt idx="6">
                  <c:v>83.865573285659579</c:v>
                </c:pt>
                <c:pt idx="7">
                  <c:v>55.906264019422153</c:v>
                </c:pt>
                <c:pt idx="8">
                  <c:v>15.104747271681697</c:v>
                </c:pt>
                <c:pt idx="9">
                  <c:v>-82.662435669106458</c:v>
                </c:pt>
                <c:pt idx="10">
                  <c:v>-33.261282430919856</c:v>
                </c:pt>
                <c:pt idx="11">
                  <c:v>-52.267729534302632</c:v>
                </c:pt>
                <c:pt idx="12">
                  <c:v>-71.274176637685414</c:v>
                </c:pt>
                <c:pt idx="13">
                  <c:v>-90.280623741068183</c:v>
                </c:pt>
                <c:pt idx="14">
                  <c:v>-109.28707084445097</c:v>
                </c:pt>
              </c:numCache>
            </c:numRef>
          </c:val>
          <c:extLst>
            <c:ext xmlns:c16="http://schemas.microsoft.com/office/drawing/2014/chart" uri="{C3380CC4-5D6E-409C-BE32-E72D297353CC}">
              <c16:uniqueId val="{00000004-1B41-4AF0-BEA4-184BFAE79FED}"/>
            </c:ext>
          </c:extLst>
        </c:ser>
        <c:dLbls>
          <c:showLegendKey val="0"/>
          <c:showVal val="0"/>
          <c:showCatName val="0"/>
          <c:showSerName val="0"/>
          <c:showPercent val="0"/>
          <c:showBubbleSize val="0"/>
        </c:dLbls>
        <c:axId val="114317184"/>
        <c:axId val="114318720"/>
      </c:areaChart>
      <c:catAx>
        <c:axId val="114317184"/>
        <c:scaling>
          <c:orientation val="minMax"/>
        </c:scaling>
        <c:delete val="0"/>
        <c:axPos val="b"/>
        <c:numFmt formatCode="General" sourceLinked="1"/>
        <c:majorTickMark val="out"/>
        <c:minorTickMark val="none"/>
        <c:tickLblPos val="nextTo"/>
        <c:crossAx val="114318720"/>
        <c:crosses val="autoZero"/>
        <c:auto val="1"/>
        <c:lblAlgn val="ctr"/>
        <c:lblOffset val="100"/>
        <c:noMultiLvlLbl val="0"/>
      </c:catAx>
      <c:valAx>
        <c:axId val="114318720"/>
        <c:scaling>
          <c:orientation val="minMax"/>
          <c:min val="0"/>
        </c:scaling>
        <c:delete val="0"/>
        <c:axPos val="l"/>
        <c:majorGridlines/>
        <c:numFmt formatCode="0%" sourceLinked="1"/>
        <c:majorTickMark val="out"/>
        <c:minorTickMark val="none"/>
        <c:tickLblPos val="nextTo"/>
        <c:crossAx val="114317184"/>
        <c:crosses val="autoZero"/>
        <c:crossBetween val="midCat"/>
      </c:valAx>
    </c:plotArea>
    <c:legend>
      <c:legendPos val="r"/>
      <c:overlay val="0"/>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Lämmitysenergian tarve vuoden aikana</a:t>
            </a:r>
          </a:p>
        </c:rich>
      </c:tx>
      <c:overlay val="0"/>
    </c:title>
    <c:autoTitleDeleted val="0"/>
    <c:plotArea>
      <c:layout>
        <c:manualLayout>
          <c:layoutTarget val="inner"/>
          <c:xMode val="edge"/>
          <c:yMode val="edge"/>
          <c:x val="0.1836140450574458"/>
          <c:y val="0.13783856689501039"/>
          <c:w val="0.66528064485224458"/>
          <c:h val="0.69401360377571852"/>
        </c:manualLayout>
      </c:layout>
      <c:scatterChart>
        <c:scatterStyle val="smoothMarker"/>
        <c:varyColors val="0"/>
        <c:ser>
          <c:idx val="0"/>
          <c:order val="0"/>
          <c:tx>
            <c:v>50kg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'!$C$86:$Q$86</c:f>
              <c:numCache>
                <c:formatCode>0</c:formatCode>
                <c:ptCount val="15"/>
                <c:pt idx="0">
                  <c:v>0</c:v>
                </c:pt>
                <c:pt idx="1">
                  <c:v>569.55879186645984</c:v>
                </c:pt>
                <c:pt idx="2">
                  <c:v>1032.5690607691176</c:v>
                </c:pt>
                <c:pt idx="3">
                  <c:v>1583.3550477995591</c:v>
                </c:pt>
                <c:pt idx="4">
                  <c:v>1852.7170403754383</c:v>
                </c:pt>
                <c:pt idx="5">
                  <c:v>1090.4827948643731</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0-CBCD-4122-990A-2C040F88F5CD}"/>
            </c:ext>
          </c:extLst>
        </c:ser>
        <c:ser>
          <c:idx val="1"/>
          <c:order val="1"/>
          <c:tx>
            <c:v>100kg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'!$C$121:$Q$121</c:f>
              <c:numCache>
                <c:formatCode>0</c:formatCode>
                <c:ptCount val="15"/>
                <c:pt idx="0">
                  <c:v>0</c:v>
                </c:pt>
                <c:pt idx="1">
                  <c:v>729.14268810549856</c:v>
                </c:pt>
                <c:pt idx="2">
                  <c:v>1208.2787702261498</c:v>
                </c:pt>
                <c:pt idx="3">
                  <c:v>1544.0678406387851</c:v>
                </c:pt>
                <c:pt idx="4">
                  <c:v>971.09646865795492</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1-CBCD-4122-990A-2C040F88F5CD}"/>
            </c:ext>
          </c:extLst>
        </c:ser>
        <c:ser>
          <c:idx val="2"/>
          <c:order val="2"/>
          <c:tx>
            <c:v>150kg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'!$C$156:$Q$156</c:f>
              <c:numCache>
                <c:formatCode>0</c:formatCode>
                <c:ptCount val="15"/>
                <c:pt idx="0">
                  <c:v>0</c:v>
                </c:pt>
                <c:pt idx="1">
                  <c:v>836.04300468873282</c:v>
                </c:pt>
                <c:pt idx="2">
                  <c:v>1316.0618622504039</c:v>
                </c:pt>
                <c:pt idx="3">
                  <c:v>1476.2368445336269</c:v>
                </c:pt>
                <c:pt idx="4">
                  <c:v>264.95051567791802</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2-CBCD-4122-990A-2C040F88F5CD}"/>
            </c:ext>
          </c:extLst>
        </c:ser>
        <c:ser>
          <c:idx val="3"/>
          <c:order val="3"/>
          <c:tx>
            <c:v>200kg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'!$C$191:$Q$191</c:f>
              <c:numCache>
                <c:formatCode>0</c:formatCode>
                <c:ptCount val="15"/>
                <c:pt idx="0">
                  <c:v>0</c:v>
                </c:pt>
                <c:pt idx="1">
                  <c:v>937.69223005335664</c:v>
                </c:pt>
                <c:pt idx="2">
                  <c:v>1418.40285366494</c:v>
                </c:pt>
                <c:pt idx="3">
                  <c:v>1411.1099748429549</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3-CBCD-4122-990A-2C040F88F5CD}"/>
            </c:ext>
          </c:extLst>
        </c:ser>
        <c:ser>
          <c:idx val="4"/>
          <c:order val="4"/>
          <c:tx>
            <c:v>300kg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'!$C$226:$Q$226</c:f>
              <c:numCache>
                <c:formatCode>0</c:formatCode>
                <c:ptCount val="15"/>
                <c:pt idx="0">
                  <c:v>0</c:v>
                </c:pt>
                <c:pt idx="1">
                  <c:v>1130.6451488806683</c:v>
                </c:pt>
                <c:pt idx="2">
                  <c:v>1612.378359626495</c:v>
                </c:pt>
                <c:pt idx="3">
                  <c:v>1286.2491994986044</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4-CBCD-4122-990A-2C040F88F5CD}"/>
            </c:ext>
          </c:extLst>
        </c:ser>
        <c:ser>
          <c:idx val="5"/>
          <c:order val="5"/>
          <c:tx>
            <c:v>400kg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'!$C$261:$Q$261</c:f>
              <c:numCache>
                <c:formatCode>0</c:formatCode>
                <c:ptCount val="15"/>
                <c:pt idx="0">
                  <c:v>0</c:v>
                </c:pt>
                <c:pt idx="1">
                  <c:v>1314.1193929894509</c:v>
                </c:pt>
                <c:pt idx="2">
                  <c:v>1796.5571187757239</c:v>
                </c:pt>
                <c:pt idx="3">
                  <c:v>1166.3832110045737</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5-CBCD-4122-990A-2C040F88F5CD}"/>
            </c:ext>
          </c:extLst>
        </c:ser>
        <c:ser>
          <c:idx val="6"/>
          <c:order val="6"/>
          <c:tx>
            <c:v>500kg</c:v>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'!$C$296:$Q$296</c:f>
              <c:numCache>
                <c:formatCode>0</c:formatCode>
                <c:ptCount val="15"/>
                <c:pt idx="0">
                  <c:v>0</c:v>
                </c:pt>
                <c:pt idx="1">
                  <c:v>1490.8527223241613</c:v>
                </c:pt>
                <c:pt idx="2">
                  <c:v>1973.7770692447846</c:v>
                </c:pt>
                <c:pt idx="3">
                  <c:v>1050.1046756766616</c:v>
                </c:pt>
                <c:pt idx="4">
                  <c:v>0</c:v>
                </c:pt>
                <c:pt idx="5">
                  <c:v>0</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6-CBCD-4122-990A-2C040F88F5CD}"/>
            </c:ext>
          </c:extLst>
        </c:ser>
        <c:dLbls>
          <c:showLegendKey val="0"/>
          <c:showVal val="0"/>
          <c:showCatName val="0"/>
          <c:showSerName val="0"/>
          <c:showPercent val="0"/>
          <c:showBubbleSize val="0"/>
        </c:dLbls>
        <c:axId val="113840128"/>
        <c:axId val="113842048"/>
      </c:scatterChart>
      <c:valAx>
        <c:axId val="113840128"/>
        <c:scaling>
          <c:orientation val="minMax"/>
          <c:max val="26"/>
          <c:min val="-34"/>
        </c:scaling>
        <c:delete val="0"/>
        <c:axPos val="b"/>
        <c:title>
          <c:tx>
            <c:rich>
              <a:bodyPr/>
              <a:lstStyle/>
              <a:p>
                <a:pPr>
                  <a:defRPr/>
                </a:pPr>
                <a:r>
                  <a:rPr lang="en-US"/>
                  <a:t>lämpötila</a:t>
                </a:r>
              </a:p>
            </c:rich>
          </c:tx>
          <c:overlay val="0"/>
        </c:title>
        <c:numFmt formatCode="General" sourceLinked="1"/>
        <c:majorTickMark val="out"/>
        <c:minorTickMark val="none"/>
        <c:tickLblPos val="nextTo"/>
        <c:crossAx val="113842048"/>
        <c:crosses val="autoZero"/>
        <c:crossBetween val="midCat"/>
      </c:valAx>
      <c:valAx>
        <c:axId val="113842048"/>
        <c:scaling>
          <c:orientation val="minMax"/>
          <c:min val="0"/>
        </c:scaling>
        <c:delete val="0"/>
        <c:axPos val="l"/>
        <c:majorGridlines/>
        <c:title>
          <c:tx>
            <c:rich>
              <a:bodyPr rot="0" vert="horz"/>
              <a:lstStyle/>
              <a:p>
                <a:pPr>
                  <a:defRPr/>
                </a:pPr>
                <a:r>
                  <a:rPr lang="en-US"/>
                  <a:t>kWh</a:t>
                </a:r>
              </a:p>
            </c:rich>
          </c:tx>
          <c:overlay val="0"/>
        </c:title>
        <c:numFmt formatCode="0" sourceLinked="1"/>
        <c:majorTickMark val="out"/>
        <c:minorTickMark val="none"/>
        <c:tickLblPos val="nextTo"/>
        <c:crossAx val="113840128"/>
        <c:crossesAt val="-34"/>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Kumulatiivinen lämmitysenergian tarve, kWh</a:t>
            </a:r>
          </a:p>
        </c:rich>
      </c:tx>
      <c:overlay val="0"/>
    </c:title>
    <c:autoTitleDeleted val="0"/>
    <c:plotArea>
      <c:layout/>
      <c:scatterChart>
        <c:scatterStyle val="smoothMarker"/>
        <c:varyColors val="0"/>
        <c:ser>
          <c:idx val="0"/>
          <c:order val="0"/>
          <c:tx>
            <c:strRef>
              <c:f>'Kuvaajat '!$B$54</c:f>
              <c:strCache>
                <c:ptCount val="1"/>
                <c:pt idx="0">
                  <c:v>50 kg</c:v>
                </c:pt>
              </c:strCache>
            </c:strRef>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'!$C$87:$Q$87</c:f>
              <c:numCache>
                <c:formatCode>0</c:formatCode>
                <c:ptCount val="15"/>
                <c:pt idx="0">
                  <c:v>0</c:v>
                </c:pt>
                <c:pt idx="1">
                  <c:v>569.55879186645984</c:v>
                </c:pt>
                <c:pt idx="2">
                  <c:v>1602.1278526355775</c:v>
                </c:pt>
                <c:pt idx="3">
                  <c:v>3185.4829004351368</c:v>
                </c:pt>
                <c:pt idx="4">
                  <c:v>5038.1999408105748</c:v>
                </c:pt>
                <c:pt idx="5">
                  <c:v>6128.6827356749482</c:v>
                </c:pt>
                <c:pt idx="6">
                  <c:v>6128.6827356749482</c:v>
                </c:pt>
                <c:pt idx="7">
                  <c:v>6128.6827356749482</c:v>
                </c:pt>
                <c:pt idx="8">
                  <c:v>6128.6827356749482</c:v>
                </c:pt>
                <c:pt idx="9">
                  <c:v>6128.6827356749482</c:v>
                </c:pt>
                <c:pt idx="10">
                  <c:v>6128.6827356749482</c:v>
                </c:pt>
                <c:pt idx="11">
                  <c:v>6128.6827356749482</c:v>
                </c:pt>
                <c:pt idx="12">
                  <c:v>6128.6827356749482</c:v>
                </c:pt>
                <c:pt idx="13">
                  <c:v>6128.6827356749482</c:v>
                </c:pt>
                <c:pt idx="14">
                  <c:v>6128.6827356749482</c:v>
                </c:pt>
              </c:numCache>
            </c:numRef>
          </c:yVal>
          <c:smooth val="1"/>
          <c:extLst>
            <c:ext xmlns:c16="http://schemas.microsoft.com/office/drawing/2014/chart" uri="{C3380CC4-5D6E-409C-BE32-E72D297353CC}">
              <c16:uniqueId val="{00000000-B9CF-4B5C-874B-FA71A3AC96D2}"/>
            </c:ext>
          </c:extLst>
        </c:ser>
        <c:ser>
          <c:idx val="1"/>
          <c:order val="1"/>
          <c:tx>
            <c:strRef>
              <c:f>'Kuvaajat '!$B$89</c:f>
              <c:strCache>
                <c:ptCount val="1"/>
                <c:pt idx="0">
                  <c:v>100 kg</c:v>
                </c:pt>
              </c:strCache>
            </c:strRef>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'!$C$122:$Q$122</c:f>
              <c:numCache>
                <c:formatCode>0</c:formatCode>
                <c:ptCount val="15"/>
                <c:pt idx="0">
                  <c:v>0</c:v>
                </c:pt>
                <c:pt idx="1">
                  <c:v>729.14268810549856</c:v>
                </c:pt>
                <c:pt idx="2">
                  <c:v>1937.4214583316484</c:v>
                </c:pt>
                <c:pt idx="3">
                  <c:v>3481.4892989704335</c:v>
                </c:pt>
                <c:pt idx="4">
                  <c:v>4452.5857676283886</c:v>
                </c:pt>
                <c:pt idx="5">
                  <c:v>4452.5857676283886</c:v>
                </c:pt>
                <c:pt idx="6">
                  <c:v>4452.5857676283886</c:v>
                </c:pt>
                <c:pt idx="7">
                  <c:v>4452.5857676283886</c:v>
                </c:pt>
                <c:pt idx="8">
                  <c:v>4452.5857676283886</c:v>
                </c:pt>
                <c:pt idx="9">
                  <c:v>4452.5857676283886</c:v>
                </c:pt>
                <c:pt idx="10">
                  <c:v>4452.5857676283886</c:v>
                </c:pt>
                <c:pt idx="11">
                  <c:v>4452.5857676283886</c:v>
                </c:pt>
                <c:pt idx="12">
                  <c:v>4452.5857676283886</c:v>
                </c:pt>
                <c:pt idx="13">
                  <c:v>4452.5857676283886</c:v>
                </c:pt>
                <c:pt idx="14">
                  <c:v>4452.5857676283886</c:v>
                </c:pt>
              </c:numCache>
            </c:numRef>
          </c:yVal>
          <c:smooth val="1"/>
          <c:extLst>
            <c:ext xmlns:c16="http://schemas.microsoft.com/office/drawing/2014/chart" uri="{C3380CC4-5D6E-409C-BE32-E72D297353CC}">
              <c16:uniqueId val="{00000001-B9CF-4B5C-874B-FA71A3AC96D2}"/>
            </c:ext>
          </c:extLst>
        </c:ser>
        <c:ser>
          <c:idx val="2"/>
          <c:order val="2"/>
          <c:tx>
            <c:strRef>
              <c:f>'Kuvaajat '!$B$124</c:f>
              <c:strCache>
                <c:ptCount val="1"/>
                <c:pt idx="0">
                  <c:v>150 kg</c:v>
                </c:pt>
              </c:strCache>
            </c:strRef>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'!$C$157:$Q$157</c:f>
              <c:numCache>
                <c:formatCode>0</c:formatCode>
                <c:ptCount val="15"/>
                <c:pt idx="0">
                  <c:v>0</c:v>
                </c:pt>
                <c:pt idx="1">
                  <c:v>836.04300468873282</c:v>
                </c:pt>
                <c:pt idx="2">
                  <c:v>2152.1048669391366</c:v>
                </c:pt>
                <c:pt idx="3">
                  <c:v>3628.3417114727636</c:v>
                </c:pt>
                <c:pt idx="4">
                  <c:v>3893.2922271506814</c:v>
                </c:pt>
                <c:pt idx="5">
                  <c:v>3893.2922271506814</c:v>
                </c:pt>
                <c:pt idx="6">
                  <c:v>3893.2922271506814</c:v>
                </c:pt>
                <c:pt idx="7">
                  <c:v>3893.2922271506814</c:v>
                </c:pt>
                <c:pt idx="8">
                  <c:v>3893.2922271506814</c:v>
                </c:pt>
                <c:pt idx="9">
                  <c:v>3893.2922271506814</c:v>
                </c:pt>
                <c:pt idx="10">
                  <c:v>3893.2922271506814</c:v>
                </c:pt>
                <c:pt idx="11">
                  <c:v>3893.2922271506814</c:v>
                </c:pt>
                <c:pt idx="12">
                  <c:v>3893.2922271506814</c:v>
                </c:pt>
                <c:pt idx="13">
                  <c:v>3893.2922271506814</c:v>
                </c:pt>
                <c:pt idx="14">
                  <c:v>3893.2922271506814</c:v>
                </c:pt>
              </c:numCache>
            </c:numRef>
          </c:yVal>
          <c:smooth val="1"/>
          <c:extLst>
            <c:ext xmlns:c16="http://schemas.microsoft.com/office/drawing/2014/chart" uri="{C3380CC4-5D6E-409C-BE32-E72D297353CC}">
              <c16:uniqueId val="{00000002-B9CF-4B5C-874B-FA71A3AC96D2}"/>
            </c:ext>
          </c:extLst>
        </c:ser>
        <c:ser>
          <c:idx val="3"/>
          <c:order val="3"/>
          <c:tx>
            <c:strRef>
              <c:f>'Kuvaajat '!$B$159</c:f>
              <c:strCache>
                <c:ptCount val="1"/>
                <c:pt idx="0">
                  <c:v>200 kg</c:v>
                </c:pt>
              </c:strCache>
            </c:strRef>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'!$C$192:$Q$192</c:f>
              <c:numCache>
                <c:formatCode>0</c:formatCode>
                <c:ptCount val="15"/>
                <c:pt idx="0">
                  <c:v>0</c:v>
                </c:pt>
                <c:pt idx="1">
                  <c:v>937.69223005335664</c:v>
                </c:pt>
                <c:pt idx="2">
                  <c:v>2356.0950837182968</c:v>
                </c:pt>
                <c:pt idx="3">
                  <c:v>3767.2050585612515</c:v>
                </c:pt>
                <c:pt idx="4">
                  <c:v>3767.2050585612515</c:v>
                </c:pt>
                <c:pt idx="5">
                  <c:v>3767.2050585612515</c:v>
                </c:pt>
                <c:pt idx="6">
                  <c:v>3767.2050585612515</c:v>
                </c:pt>
                <c:pt idx="7">
                  <c:v>3767.2050585612515</c:v>
                </c:pt>
                <c:pt idx="8">
                  <c:v>3767.2050585612515</c:v>
                </c:pt>
                <c:pt idx="9">
                  <c:v>3767.2050585612515</c:v>
                </c:pt>
                <c:pt idx="10">
                  <c:v>3767.2050585612515</c:v>
                </c:pt>
                <c:pt idx="11">
                  <c:v>3767.2050585612515</c:v>
                </c:pt>
                <c:pt idx="12">
                  <c:v>3767.2050585612515</c:v>
                </c:pt>
                <c:pt idx="13">
                  <c:v>3767.2050585612515</c:v>
                </c:pt>
                <c:pt idx="14">
                  <c:v>3767.2050585612515</c:v>
                </c:pt>
              </c:numCache>
            </c:numRef>
          </c:yVal>
          <c:smooth val="1"/>
          <c:extLst>
            <c:ext xmlns:c16="http://schemas.microsoft.com/office/drawing/2014/chart" uri="{C3380CC4-5D6E-409C-BE32-E72D297353CC}">
              <c16:uniqueId val="{00000003-B9CF-4B5C-874B-FA71A3AC96D2}"/>
            </c:ext>
          </c:extLst>
        </c:ser>
        <c:ser>
          <c:idx val="4"/>
          <c:order val="4"/>
          <c:tx>
            <c:strRef>
              <c:f>'Kuvaajat '!$B$194</c:f>
              <c:strCache>
                <c:ptCount val="1"/>
                <c:pt idx="0">
                  <c:v>300 kg</c:v>
                </c:pt>
              </c:strCache>
            </c:strRef>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'!$C$227:$Q$227</c:f>
              <c:numCache>
                <c:formatCode>0</c:formatCode>
                <c:ptCount val="15"/>
                <c:pt idx="0">
                  <c:v>0</c:v>
                </c:pt>
                <c:pt idx="1">
                  <c:v>1130.6451488806683</c:v>
                </c:pt>
                <c:pt idx="2">
                  <c:v>2743.0235085071636</c:v>
                </c:pt>
                <c:pt idx="3">
                  <c:v>4029.272708005768</c:v>
                </c:pt>
                <c:pt idx="4">
                  <c:v>4029.272708005768</c:v>
                </c:pt>
                <c:pt idx="5">
                  <c:v>4029.272708005768</c:v>
                </c:pt>
                <c:pt idx="6">
                  <c:v>4029.272708005768</c:v>
                </c:pt>
                <c:pt idx="7">
                  <c:v>4029.272708005768</c:v>
                </c:pt>
                <c:pt idx="8">
                  <c:v>4029.272708005768</c:v>
                </c:pt>
                <c:pt idx="9">
                  <c:v>4029.272708005768</c:v>
                </c:pt>
                <c:pt idx="10">
                  <c:v>4029.272708005768</c:v>
                </c:pt>
                <c:pt idx="11">
                  <c:v>4029.272708005768</c:v>
                </c:pt>
                <c:pt idx="12">
                  <c:v>4029.272708005768</c:v>
                </c:pt>
                <c:pt idx="13">
                  <c:v>4029.272708005768</c:v>
                </c:pt>
                <c:pt idx="14">
                  <c:v>4029.272708005768</c:v>
                </c:pt>
              </c:numCache>
            </c:numRef>
          </c:yVal>
          <c:smooth val="1"/>
          <c:extLst>
            <c:ext xmlns:c16="http://schemas.microsoft.com/office/drawing/2014/chart" uri="{C3380CC4-5D6E-409C-BE32-E72D297353CC}">
              <c16:uniqueId val="{00000004-B9CF-4B5C-874B-FA71A3AC96D2}"/>
            </c:ext>
          </c:extLst>
        </c:ser>
        <c:ser>
          <c:idx val="5"/>
          <c:order val="5"/>
          <c:tx>
            <c:strRef>
              <c:f>'Kuvaajat '!$B$229</c:f>
              <c:strCache>
                <c:ptCount val="1"/>
                <c:pt idx="0">
                  <c:v>400 kg</c:v>
                </c:pt>
              </c:strCache>
            </c:strRef>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'!$C$262:$Q$262</c:f>
              <c:numCache>
                <c:formatCode>0</c:formatCode>
                <c:ptCount val="15"/>
                <c:pt idx="0">
                  <c:v>0</c:v>
                </c:pt>
                <c:pt idx="1">
                  <c:v>1314.1193929894509</c:v>
                </c:pt>
                <c:pt idx="2">
                  <c:v>3110.6765117651748</c:v>
                </c:pt>
                <c:pt idx="3">
                  <c:v>4277.059722769749</c:v>
                </c:pt>
                <c:pt idx="4">
                  <c:v>4277.059722769749</c:v>
                </c:pt>
                <c:pt idx="5">
                  <c:v>4277.059722769749</c:v>
                </c:pt>
                <c:pt idx="6">
                  <c:v>4277.059722769749</c:v>
                </c:pt>
                <c:pt idx="7">
                  <c:v>4277.059722769749</c:v>
                </c:pt>
                <c:pt idx="8">
                  <c:v>4277.059722769749</c:v>
                </c:pt>
                <c:pt idx="9">
                  <c:v>4277.059722769749</c:v>
                </c:pt>
                <c:pt idx="10">
                  <c:v>4277.059722769749</c:v>
                </c:pt>
                <c:pt idx="11">
                  <c:v>4277.059722769749</c:v>
                </c:pt>
                <c:pt idx="12">
                  <c:v>4277.059722769749</c:v>
                </c:pt>
                <c:pt idx="13">
                  <c:v>4277.059722769749</c:v>
                </c:pt>
                <c:pt idx="14">
                  <c:v>4277.059722769749</c:v>
                </c:pt>
              </c:numCache>
            </c:numRef>
          </c:yVal>
          <c:smooth val="1"/>
          <c:extLst>
            <c:ext xmlns:c16="http://schemas.microsoft.com/office/drawing/2014/chart" uri="{C3380CC4-5D6E-409C-BE32-E72D297353CC}">
              <c16:uniqueId val="{00000005-B9CF-4B5C-874B-FA71A3AC96D2}"/>
            </c:ext>
          </c:extLst>
        </c:ser>
        <c:ser>
          <c:idx val="6"/>
          <c:order val="6"/>
          <c:tx>
            <c:strRef>
              <c:f>'Kuvaajat '!$B$264</c:f>
              <c:strCache>
                <c:ptCount val="1"/>
                <c:pt idx="0">
                  <c:v>500 kg</c:v>
                </c:pt>
              </c:strCache>
            </c:strRef>
          </c:tx>
          <c:marker>
            <c:symbol val="none"/>
          </c:marker>
          <c:xVal>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xVal>
          <c:yVal>
            <c:numRef>
              <c:f>'Kuvaajat '!$C$297:$Q$297</c:f>
              <c:numCache>
                <c:formatCode>0</c:formatCode>
                <c:ptCount val="15"/>
                <c:pt idx="0">
                  <c:v>0</c:v>
                </c:pt>
                <c:pt idx="1">
                  <c:v>1490.8527223241613</c:v>
                </c:pt>
                <c:pt idx="2">
                  <c:v>3464.6297915689456</c:v>
                </c:pt>
                <c:pt idx="3">
                  <c:v>4514.7344672456074</c:v>
                </c:pt>
                <c:pt idx="4">
                  <c:v>4514.7344672456074</c:v>
                </c:pt>
                <c:pt idx="5">
                  <c:v>4514.7344672456074</c:v>
                </c:pt>
                <c:pt idx="6">
                  <c:v>4514.7344672456074</c:v>
                </c:pt>
                <c:pt idx="7">
                  <c:v>4514.7344672456074</c:v>
                </c:pt>
                <c:pt idx="8">
                  <c:v>4514.7344672456074</c:v>
                </c:pt>
                <c:pt idx="9">
                  <c:v>4514.7344672456074</c:v>
                </c:pt>
                <c:pt idx="10">
                  <c:v>4514.7344672456074</c:v>
                </c:pt>
                <c:pt idx="11">
                  <c:v>4514.7344672456074</c:v>
                </c:pt>
                <c:pt idx="12">
                  <c:v>4514.7344672456074</c:v>
                </c:pt>
                <c:pt idx="13">
                  <c:v>4514.7344672456074</c:v>
                </c:pt>
                <c:pt idx="14">
                  <c:v>4514.7344672456074</c:v>
                </c:pt>
              </c:numCache>
            </c:numRef>
          </c:yVal>
          <c:smooth val="1"/>
          <c:extLst>
            <c:ext xmlns:c16="http://schemas.microsoft.com/office/drawing/2014/chart" uri="{C3380CC4-5D6E-409C-BE32-E72D297353CC}">
              <c16:uniqueId val="{00000006-B9CF-4B5C-874B-FA71A3AC96D2}"/>
            </c:ext>
          </c:extLst>
        </c:ser>
        <c:dLbls>
          <c:showLegendKey val="0"/>
          <c:showVal val="0"/>
          <c:showCatName val="0"/>
          <c:showSerName val="0"/>
          <c:showPercent val="0"/>
          <c:showBubbleSize val="0"/>
        </c:dLbls>
        <c:axId val="113884160"/>
        <c:axId val="113898624"/>
      </c:scatterChart>
      <c:valAx>
        <c:axId val="113884160"/>
        <c:scaling>
          <c:orientation val="minMax"/>
          <c:max val="26"/>
          <c:min val="-34"/>
        </c:scaling>
        <c:delete val="0"/>
        <c:axPos val="b"/>
        <c:title>
          <c:tx>
            <c:rich>
              <a:bodyPr/>
              <a:lstStyle/>
              <a:p>
                <a:pPr>
                  <a:defRPr/>
                </a:pPr>
                <a:r>
                  <a:rPr lang="en-US"/>
                  <a:t>lämpötila</a:t>
                </a:r>
              </a:p>
            </c:rich>
          </c:tx>
          <c:overlay val="0"/>
        </c:title>
        <c:numFmt formatCode="General" sourceLinked="1"/>
        <c:majorTickMark val="out"/>
        <c:minorTickMark val="none"/>
        <c:tickLblPos val="nextTo"/>
        <c:crossAx val="113898624"/>
        <c:crosses val="autoZero"/>
        <c:crossBetween val="midCat"/>
      </c:valAx>
      <c:valAx>
        <c:axId val="113898624"/>
        <c:scaling>
          <c:orientation val="minMax"/>
        </c:scaling>
        <c:delete val="0"/>
        <c:axPos val="l"/>
        <c:majorGridlines/>
        <c:title>
          <c:tx>
            <c:rich>
              <a:bodyPr rot="0" vert="horz"/>
              <a:lstStyle/>
              <a:p>
                <a:pPr>
                  <a:defRPr/>
                </a:pPr>
                <a:r>
                  <a:rPr lang="en-US"/>
                  <a:t>kWh</a:t>
                </a:r>
              </a:p>
            </c:rich>
          </c:tx>
          <c:overlay val="0"/>
        </c:title>
        <c:numFmt formatCode="0" sourceLinked="1"/>
        <c:majorTickMark val="out"/>
        <c:minorTickMark val="none"/>
        <c:tickLblPos val="nextTo"/>
        <c:crossAx val="113884160"/>
        <c:crossesAt val="-34"/>
        <c:crossBetween val="midCat"/>
      </c:valAx>
    </c:plotArea>
    <c:legend>
      <c:legendPos val="r"/>
      <c:layout>
        <c:manualLayout>
          <c:xMode val="edge"/>
          <c:yMode val="edge"/>
          <c:x val="0.82465266841644791"/>
          <c:y val="0.21219023794295516"/>
          <c:w val="0.15479141825017526"/>
          <c:h val="0.45092257629651705"/>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Lämmitystarpeen jakauma, 50kg</a:t>
            </a:r>
          </a:p>
        </c:rich>
      </c:tx>
      <c:overlay val="0"/>
    </c:title>
    <c:autoTitleDeleted val="0"/>
    <c:plotArea>
      <c:layout/>
      <c:areaChart>
        <c:grouping val="percentStacked"/>
        <c:varyColors val="0"/>
        <c:ser>
          <c:idx val="0"/>
          <c:order val="0"/>
          <c:tx>
            <c:strRef>
              <c:f>'Kuvaajat '!$B$70</c:f>
              <c:strCache>
                <c:ptCount val="1"/>
                <c:pt idx="0">
                  <c:v>Seinät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'!$C$70:$Q$70</c:f>
              <c:numCache>
                <c:formatCode>0</c:formatCode>
                <c:ptCount val="15"/>
                <c:pt idx="0">
                  <c:v>8.2368000000000006</c:v>
                </c:pt>
                <c:pt idx="1">
                  <c:v>6.9696000000000007</c:v>
                </c:pt>
                <c:pt idx="2">
                  <c:v>6.1248000000000014</c:v>
                </c:pt>
                <c:pt idx="3">
                  <c:v>5.28</c:v>
                </c:pt>
                <c:pt idx="4">
                  <c:v>4.4352</c:v>
                </c:pt>
                <c:pt idx="5">
                  <c:v>3.5904000000000007</c:v>
                </c:pt>
                <c:pt idx="6">
                  <c:v>2.7456</c:v>
                </c:pt>
                <c:pt idx="7">
                  <c:v>1.9008</c:v>
                </c:pt>
                <c:pt idx="8">
                  <c:v>1.056</c:v>
                </c:pt>
                <c:pt idx="9">
                  <c:v>0.21120000000000003</c:v>
                </c:pt>
                <c:pt idx="10">
                  <c:v>-0.63360000000000016</c:v>
                </c:pt>
                <c:pt idx="11">
                  <c:v>-1.4784000000000002</c:v>
                </c:pt>
                <c:pt idx="12">
                  <c:v>-2.3232000000000004</c:v>
                </c:pt>
                <c:pt idx="13">
                  <c:v>-3.1680000000000001</c:v>
                </c:pt>
                <c:pt idx="14">
                  <c:v>-4.0128000000000004</c:v>
                </c:pt>
              </c:numCache>
            </c:numRef>
          </c:val>
          <c:extLst>
            <c:ext xmlns:c16="http://schemas.microsoft.com/office/drawing/2014/chart" uri="{C3380CC4-5D6E-409C-BE32-E72D297353CC}">
              <c16:uniqueId val="{00000000-6C42-4626-80FB-85C9C6801E65}"/>
            </c:ext>
          </c:extLst>
        </c:ser>
        <c:ser>
          <c:idx val="1"/>
          <c:order val="1"/>
          <c:tx>
            <c:strRef>
              <c:f>'Kuvaajat '!$B$71</c:f>
              <c:strCache>
                <c:ptCount val="1"/>
                <c:pt idx="0">
                  <c:v>Ikkunat ja ovet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'!$C$71:$Q$71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6C42-4626-80FB-85C9C6801E65}"/>
            </c:ext>
          </c:extLst>
        </c:ser>
        <c:ser>
          <c:idx val="2"/>
          <c:order val="2"/>
          <c:tx>
            <c:strRef>
              <c:f>'Kuvaajat '!$B$72</c:f>
              <c:strCache>
                <c:ptCount val="1"/>
                <c:pt idx="0">
                  <c:v>Katto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'!$C$72:$Q$72</c:f>
              <c:numCache>
                <c:formatCode>0</c:formatCode>
                <c:ptCount val="15"/>
                <c:pt idx="0">
                  <c:v>12.167999999999999</c:v>
                </c:pt>
                <c:pt idx="1">
                  <c:v>10.295999999999999</c:v>
                </c:pt>
                <c:pt idx="2">
                  <c:v>9.048</c:v>
                </c:pt>
                <c:pt idx="3">
                  <c:v>7.8</c:v>
                </c:pt>
                <c:pt idx="4">
                  <c:v>6.5519999999999996</c:v>
                </c:pt>
                <c:pt idx="5">
                  <c:v>5.3040000000000003</c:v>
                </c:pt>
                <c:pt idx="6">
                  <c:v>4.056</c:v>
                </c:pt>
                <c:pt idx="7">
                  <c:v>2.8079999999999998</c:v>
                </c:pt>
                <c:pt idx="8">
                  <c:v>1.56</c:v>
                </c:pt>
                <c:pt idx="9">
                  <c:v>0.312</c:v>
                </c:pt>
                <c:pt idx="10">
                  <c:v>-0.93600000000000005</c:v>
                </c:pt>
                <c:pt idx="11">
                  <c:v>-2.1840000000000002</c:v>
                </c:pt>
                <c:pt idx="12">
                  <c:v>-3.4320000000000004</c:v>
                </c:pt>
                <c:pt idx="13">
                  <c:v>-4.68</c:v>
                </c:pt>
                <c:pt idx="14">
                  <c:v>-5.9280000000000008</c:v>
                </c:pt>
              </c:numCache>
            </c:numRef>
          </c:val>
          <c:extLst>
            <c:ext xmlns:c16="http://schemas.microsoft.com/office/drawing/2014/chart" uri="{C3380CC4-5D6E-409C-BE32-E72D297353CC}">
              <c16:uniqueId val="{00000002-6C42-4626-80FB-85C9C6801E65}"/>
            </c:ext>
          </c:extLst>
        </c:ser>
        <c:ser>
          <c:idx val="3"/>
          <c:order val="3"/>
          <c:tx>
            <c:strRef>
              <c:f>'Kuvaajat '!$B$73</c:f>
              <c:strCache>
                <c:ptCount val="1"/>
                <c:pt idx="0">
                  <c:v>Lattia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'!$C$73:$Q$73</c:f>
              <c:numCache>
                <c:formatCode>0</c:formatCode>
                <c:ptCount val="15"/>
                <c:pt idx="0">
                  <c:v>3.6503999999999994</c:v>
                </c:pt>
                <c:pt idx="1">
                  <c:v>3.0888</c:v>
                </c:pt>
                <c:pt idx="2">
                  <c:v>2.7143999999999995</c:v>
                </c:pt>
                <c:pt idx="3">
                  <c:v>2.34</c:v>
                </c:pt>
                <c:pt idx="4">
                  <c:v>1.9656</c:v>
                </c:pt>
                <c:pt idx="5">
                  <c:v>1.5911999999999997</c:v>
                </c:pt>
                <c:pt idx="6">
                  <c:v>1.2167999999999999</c:v>
                </c:pt>
                <c:pt idx="7">
                  <c:v>0.84239999999999982</c:v>
                </c:pt>
                <c:pt idx="8">
                  <c:v>0.46800000000000003</c:v>
                </c:pt>
                <c:pt idx="9">
                  <c:v>9.3599999999999989E-2</c:v>
                </c:pt>
                <c:pt idx="10">
                  <c:v>-0.28079999999999994</c:v>
                </c:pt>
                <c:pt idx="11">
                  <c:v>-0.6552</c:v>
                </c:pt>
                <c:pt idx="12">
                  <c:v>-1.0295999999999998</c:v>
                </c:pt>
                <c:pt idx="13">
                  <c:v>-1.4039999999999999</c:v>
                </c:pt>
                <c:pt idx="14">
                  <c:v>-1.7784</c:v>
                </c:pt>
              </c:numCache>
            </c:numRef>
          </c:val>
          <c:extLst>
            <c:ext xmlns:c16="http://schemas.microsoft.com/office/drawing/2014/chart" uri="{C3380CC4-5D6E-409C-BE32-E72D297353CC}">
              <c16:uniqueId val="{00000003-6C42-4626-80FB-85C9C6801E65}"/>
            </c:ext>
          </c:extLst>
        </c:ser>
        <c:ser>
          <c:idx val="4"/>
          <c:order val="4"/>
          <c:tx>
            <c:strRef>
              <c:f>'Kuvaajat '!$B$74</c:f>
              <c:strCache>
                <c:ptCount val="1"/>
                <c:pt idx="0">
                  <c:v>Korvausilman lämmitys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'!$C$74:$Q$74</c:f>
              <c:numCache>
                <c:formatCode>0</c:formatCode>
                <c:ptCount val="15"/>
                <c:pt idx="0">
                  <c:v>26.709531089428054</c:v>
                </c:pt>
                <c:pt idx="1">
                  <c:v>23.069911456319858</c:v>
                </c:pt>
                <c:pt idx="2">
                  <c:v>20.703428260201871</c:v>
                </c:pt>
                <c:pt idx="3">
                  <c:v>18.381488689708441</c:v>
                </c:pt>
                <c:pt idx="4">
                  <c:v>16.091815551474138</c:v>
                </c:pt>
                <c:pt idx="5">
                  <c:v>13.806499161051152</c:v>
                </c:pt>
                <c:pt idx="6">
                  <c:v>11.46739223926166</c:v>
                </c:pt>
                <c:pt idx="7">
                  <c:v>8.9503287067502093</c:v>
                </c:pt>
                <c:pt idx="8">
                  <c:v>5.9587277815714508</c:v>
                </c:pt>
                <c:pt idx="9">
                  <c:v>1.6005311923240479</c:v>
                </c:pt>
                <c:pt idx="10">
                  <c:v>-8.5414958532115755</c:v>
                </c:pt>
                <c:pt idx="11">
                  <c:v>-1427.2201526191363</c:v>
                </c:pt>
                <c:pt idx="12">
                  <c:v>-6.4155461753980019</c:v>
                </c:pt>
                <c:pt idx="13">
                  <c:v>-8.748472057360912</c:v>
                </c:pt>
                <c:pt idx="14">
                  <c:v>-11.081397939323821</c:v>
                </c:pt>
              </c:numCache>
            </c:numRef>
          </c:val>
          <c:extLst>
            <c:ext xmlns:c16="http://schemas.microsoft.com/office/drawing/2014/chart" uri="{C3380CC4-5D6E-409C-BE32-E72D297353CC}">
              <c16:uniqueId val="{00000004-6C42-4626-80FB-85C9C6801E65}"/>
            </c:ext>
          </c:extLst>
        </c:ser>
        <c:dLbls>
          <c:showLegendKey val="0"/>
          <c:showVal val="0"/>
          <c:showCatName val="0"/>
          <c:showSerName val="0"/>
          <c:showPercent val="0"/>
          <c:showBubbleSize val="0"/>
        </c:dLbls>
        <c:axId val="114028544"/>
        <c:axId val="114030080"/>
      </c:areaChart>
      <c:catAx>
        <c:axId val="114028544"/>
        <c:scaling>
          <c:orientation val="minMax"/>
        </c:scaling>
        <c:delete val="0"/>
        <c:axPos val="b"/>
        <c:numFmt formatCode="General" sourceLinked="1"/>
        <c:majorTickMark val="out"/>
        <c:minorTickMark val="none"/>
        <c:tickLblPos val="nextTo"/>
        <c:crossAx val="114030080"/>
        <c:crosses val="autoZero"/>
        <c:auto val="1"/>
        <c:lblAlgn val="ctr"/>
        <c:lblOffset val="100"/>
        <c:noMultiLvlLbl val="0"/>
      </c:catAx>
      <c:valAx>
        <c:axId val="114030080"/>
        <c:scaling>
          <c:orientation val="minMax"/>
          <c:min val="0"/>
        </c:scaling>
        <c:delete val="0"/>
        <c:axPos val="l"/>
        <c:majorGridlines/>
        <c:numFmt formatCode="0%" sourceLinked="1"/>
        <c:majorTickMark val="out"/>
        <c:minorTickMark val="none"/>
        <c:tickLblPos val="nextTo"/>
        <c:crossAx val="114028544"/>
        <c:crosses val="autoZero"/>
        <c:crossBetween val="midCat"/>
      </c:valAx>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Lämmitystarpeen jakauma, 100kg</a:t>
            </a:r>
          </a:p>
        </c:rich>
      </c:tx>
      <c:overlay val="0"/>
    </c:title>
    <c:autoTitleDeleted val="0"/>
    <c:plotArea>
      <c:layout/>
      <c:areaChart>
        <c:grouping val="percentStacked"/>
        <c:varyColors val="0"/>
        <c:ser>
          <c:idx val="0"/>
          <c:order val="0"/>
          <c:tx>
            <c:strRef>
              <c:f>'Kuvaajat '!$B$105</c:f>
              <c:strCache>
                <c:ptCount val="1"/>
                <c:pt idx="0">
                  <c:v>Seinät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'!$C$105:$Q$105</c:f>
              <c:numCache>
                <c:formatCode>0</c:formatCode>
                <c:ptCount val="15"/>
                <c:pt idx="0">
                  <c:v>7.3920000000000003</c:v>
                </c:pt>
                <c:pt idx="1">
                  <c:v>6.1248000000000014</c:v>
                </c:pt>
                <c:pt idx="2">
                  <c:v>5.28</c:v>
                </c:pt>
                <c:pt idx="3">
                  <c:v>4.4352</c:v>
                </c:pt>
                <c:pt idx="4">
                  <c:v>3.5904000000000007</c:v>
                </c:pt>
                <c:pt idx="5">
                  <c:v>2.7456</c:v>
                </c:pt>
                <c:pt idx="6">
                  <c:v>1.9008</c:v>
                </c:pt>
                <c:pt idx="7">
                  <c:v>1.056</c:v>
                </c:pt>
                <c:pt idx="8">
                  <c:v>0.21120000000000003</c:v>
                </c:pt>
                <c:pt idx="9">
                  <c:v>-0.63360000000000016</c:v>
                </c:pt>
                <c:pt idx="10">
                  <c:v>-1.4784000000000002</c:v>
                </c:pt>
                <c:pt idx="11">
                  <c:v>-2.3232000000000004</c:v>
                </c:pt>
                <c:pt idx="12">
                  <c:v>-3.1680000000000001</c:v>
                </c:pt>
                <c:pt idx="13">
                  <c:v>-4.0128000000000004</c:v>
                </c:pt>
                <c:pt idx="14">
                  <c:v>-4.8576000000000006</c:v>
                </c:pt>
              </c:numCache>
            </c:numRef>
          </c:val>
          <c:extLst>
            <c:ext xmlns:c16="http://schemas.microsoft.com/office/drawing/2014/chart" uri="{C3380CC4-5D6E-409C-BE32-E72D297353CC}">
              <c16:uniqueId val="{00000000-8F22-4510-B058-514D80B4FE46}"/>
            </c:ext>
          </c:extLst>
        </c:ser>
        <c:ser>
          <c:idx val="1"/>
          <c:order val="1"/>
          <c:tx>
            <c:strRef>
              <c:f>'Kuvaajat '!$B$106</c:f>
              <c:strCache>
                <c:ptCount val="1"/>
                <c:pt idx="0">
                  <c:v>Ikkunat ja ovet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'!$C$106:$Q$106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8F22-4510-B058-514D80B4FE46}"/>
            </c:ext>
          </c:extLst>
        </c:ser>
        <c:ser>
          <c:idx val="2"/>
          <c:order val="2"/>
          <c:tx>
            <c:strRef>
              <c:f>'Kuvaajat '!$B$107</c:f>
              <c:strCache>
                <c:ptCount val="1"/>
                <c:pt idx="0">
                  <c:v>Katto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'!$C$107:$Q$107</c:f>
              <c:numCache>
                <c:formatCode>0</c:formatCode>
                <c:ptCount val="15"/>
                <c:pt idx="0">
                  <c:v>10.92</c:v>
                </c:pt>
                <c:pt idx="1">
                  <c:v>9.048</c:v>
                </c:pt>
                <c:pt idx="2">
                  <c:v>7.8</c:v>
                </c:pt>
                <c:pt idx="3">
                  <c:v>6.5519999999999996</c:v>
                </c:pt>
                <c:pt idx="4">
                  <c:v>5.3040000000000003</c:v>
                </c:pt>
                <c:pt idx="5">
                  <c:v>4.056</c:v>
                </c:pt>
                <c:pt idx="6">
                  <c:v>2.8079999999999998</c:v>
                </c:pt>
                <c:pt idx="7">
                  <c:v>1.56</c:v>
                </c:pt>
                <c:pt idx="8">
                  <c:v>0.312</c:v>
                </c:pt>
                <c:pt idx="9">
                  <c:v>-0.93600000000000005</c:v>
                </c:pt>
                <c:pt idx="10">
                  <c:v>-2.1840000000000002</c:v>
                </c:pt>
                <c:pt idx="11">
                  <c:v>-3.4320000000000004</c:v>
                </c:pt>
                <c:pt idx="12">
                  <c:v>-4.68</c:v>
                </c:pt>
                <c:pt idx="13">
                  <c:v>-5.9280000000000008</c:v>
                </c:pt>
                <c:pt idx="14">
                  <c:v>-7.176000000000001</c:v>
                </c:pt>
              </c:numCache>
            </c:numRef>
          </c:val>
          <c:extLst>
            <c:ext xmlns:c16="http://schemas.microsoft.com/office/drawing/2014/chart" uri="{C3380CC4-5D6E-409C-BE32-E72D297353CC}">
              <c16:uniqueId val="{00000002-8F22-4510-B058-514D80B4FE46}"/>
            </c:ext>
          </c:extLst>
        </c:ser>
        <c:ser>
          <c:idx val="3"/>
          <c:order val="3"/>
          <c:tx>
            <c:strRef>
              <c:f>'Kuvaajat '!$B$108</c:f>
              <c:strCache>
                <c:ptCount val="1"/>
                <c:pt idx="0">
                  <c:v>Lattia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'!$C$108:$Q$108</c:f>
              <c:numCache>
                <c:formatCode>0</c:formatCode>
                <c:ptCount val="15"/>
                <c:pt idx="0">
                  <c:v>3.2759999999999998</c:v>
                </c:pt>
                <c:pt idx="1">
                  <c:v>2.7143999999999995</c:v>
                </c:pt>
                <c:pt idx="2">
                  <c:v>2.34</c:v>
                </c:pt>
                <c:pt idx="3">
                  <c:v>1.9656</c:v>
                </c:pt>
                <c:pt idx="4">
                  <c:v>1.5911999999999997</c:v>
                </c:pt>
                <c:pt idx="5">
                  <c:v>1.2167999999999999</c:v>
                </c:pt>
                <c:pt idx="6">
                  <c:v>0.84239999999999982</c:v>
                </c:pt>
                <c:pt idx="7">
                  <c:v>0.46800000000000003</c:v>
                </c:pt>
                <c:pt idx="8">
                  <c:v>9.3599999999999989E-2</c:v>
                </c:pt>
                <c:pt idx="9">
                  <c:v>-0.28079999999999994</c:v>
                </c:pt>
                <c:pt idx="10">
                  <c:v>-0.6552</c:v>
                </c:pt>
                <c:pt idx="11">
                  <c:v>-1.0295999999999998</c:v>
                </c:pt>
                <c:pt idx="12">
                  <c:v>-1.4039999999999999</c:v>
                </c:pt>
                <c:pt idx="13">
                  <c:v>-1.7784</c:v>
                </c:pt>
                <c:pt idx="14">
                  <c:v>-2.1527999999999996</c:v>
                </c:pt>
              </c:numCache>
            </c:numRef>
          </c:val>
          <c:extLst>
            <c:ext xmlns:c16="http://schemas.microsoft.com/office/drawing/2014/chart" uri="{C3380CC4-5D6E-409C-BE32-E72D297353CC}">
              <c16:uniqueId val="{00000003-8F22-4510-B058-514D80B4FE46}"/>
            </c:ext>
          </c:extLst>
        </c:ser>
        <c:ser>
          <c:idx val="4"/>
          <c:order val="4"/>
          <c:tx>
            <c:strRef>
              <c:f>'Kuvaajat '!$B$109</c:f>
              <c:strCache>
                <c:ptCount val="1"/>
                <c:pt idx="0">
                  <c:v>Korvausilman lämmitys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'!$C$109:$Q$109</c:f>
              <c:numCache>
                <c:formatCode>0</c:formatCode>
                <c:ptCount val="15"/>
                <c:pt idx="0">
                  <c:v>57.801945013499726</c:v>
                </c:pt>
                <c:pt idx="1">
                  <c:v>49.2286372066403</c:v>
                </c:pt>
                <c:pt idx="2">
                  <c:v>43.65516257052353</c:v>
                </c:pt>
                <c:pt idx="3">
                  <c:v>38.168778455584686</c:v>
                </c:pt>
                <c:pt idx="4">
                  <c:v>32.707694104391841</c:v>
                </c:pt>
                <c:pt idx="5">
                  <c:v>27.13925420611956</c:v>
                </c:pt>
                <c:pt idx="6">
                  <c:v>21.175056234247027</c:v>
                </c:pt>
                <c:pt idx="7">
                  <c:v>14.115664367137279</c:v>
                </c:pt>
                <c:pt idx="8">
                  <c:v>3.8137683956742268</c:v>
                </c:pt>
                <c:pt idx="9">
                  <c:v>-20.87127834673085</c:v>
                </c:pt>
                <c:pt idx="10">
                  <c:v>-7.6767485570558218</c:v>
                </c:pt>
                <c:pt idx="11">
                  <c:v>-12.063462018230577</c:v>
                </c:pt>
                <c:pt idx="12">
                  <c:v>-16.450175479405335</c:v>
                </c:pt>
                <c:pt idx="13">
                  <c:v>-20.836888940580089</c:v>
                </c:pt>
                <c:pt idx="14">
                  <c:v>-25.223602401754846</c:v>
                </c:pt>
              </c:numCache>
            </c:numRef>
          </c:val>
          <c:extLst>
            <c:ext xmlns:c16="http://schemas.microsoft.com/office/drawing/2014/chart" uri="{C3380CC4-5D6E-409C-BE32-E72D297353CC}">
              <c16:uniqueId val="{00000004-8F22-4510-B058-514D80B4FE46}"/>
            </c:ext>
          </c:extLst>
        </c:ser>
        <c:dLbls>
          <c:showLegendKey val="0"/>
          <c:showVal val="0"/>
          <c:showCatName val="0"/>
          <c:showSerName val="0"/>
          <c:showPercent val="0"/>
          <c:showBubbleSize val="0"/>
        </c:dLbls>
        <c:axId val="114057600"/>
        <c:axId val="114059136"/>
      </c:areaChart>
      <c:catAx>
        <c:axId val="114057600"/>
        <c:scaling>
          <c:orientation val="minMax"/>
        </c:scaling>
        <c:delete val="0"/>
        <c:axPos val="b"/>
        <c:numFmt formatCode="General" sourceLinked="1"/>
        <c:majorTickMark val="out"/>
        <c:minorTickMark val="none"/>
        <c:tickLblPos val="nextTo"/>
        <c:crossAx val="114059136"/>
        <c:crosses val="autoZero"/>
        <c:auto val="1"/>
        <c:lblAlgn val="ctr"/>
        <c:lblOffset val="100"/>
        <c:noMultiLvlLbl val="0"/>
      </c:catAx>
      <c:valAx>
        <c:axId val="114059136"/>
        <c:scaling>
          <c:orientation val="minMax"/>
          <c:min val="0"/>
        </c:scaling>
        <c:delete val="0"/>
        <c:axPos val="l"/>
        <c:majorGridlines/>
        <c:numFmt formatCode="0%" sourceLinked="1"/>
        <c:majorTickMark val="out"/>
        <c:minorTickMark val="none"/>
        <c:tickLblPos val="nextTo"/>
        <c:crossAx val="114057600"/>
        <c:crosses val="autoZero"/>
        <c:crossBetween val="midCat"/>
      </c:valAx>
    </c:plotArea>
    <c:legend>
      <c:legendPos val="r"/>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Lämmitystarpeen jakauma, 150 kg</a:t>
            </a:r>
          </a:p>
        </c:rich>
      </c:tx>
      <c:overlay val="0"/>
    </c:title>
    <c:autoTitleDeleted val="0"/>
    <c:plotArea>
      <c:layout/>
      <c:areaChart>
        <c:grouping val="percentStacked"/>
        <c:varyColors val="0"/>
        <c:ser>
          <c:idx val="0"/>
          <c:order val="0"/>
          <c:tx>
            <c:strRef>
              <c:f>'Kuvaajat '!$B$140</c:f>
              <c:strCache>
                <c:ptCount val="1"/>
                <c:pt idx="0">
                  <c:v>Seinät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'!$C$140:$Q$140</c:f>
              <c:numCache>
                <c:formatCode>0</c:formatCode>
                <c:ptCount val="15"/>
                <c:pt idx="0">
                  <c:v>7.3920000000000003</c:v>
                </c:pt>
                <c:pt idx="1">
                  <c:v>6.1248000000000014</c:v>
                </c:pt>
                <c:pt idx="2">
                  <c:v>5.28</c:v>
                </c:pt>
                <c:pt idx="3">
                  <c:v>4.4352</c:v>
                </c:pt>
                <c:pt idx="4">
                  <c:v>3.5904000000000007</c:v>
                </c:pt>
                <c:pt idx="5">
                  <c:v>2.7456</c:v>
                </c:pt>
                <c:pt idx="6">
                  <c:v>1.9008</c:v>
                </c:pt>
                <c:pt idx="7">
                  <c:v>1.056</c:v>
                </c:pt>
                <c:pt idx="8">
                  <c:v>0.21120000000000003</c:v>
                </c:pt>
                <c:pt idx="9">
                  <c:v>-0.63360000000000016</c:v>
                </c:pt>
                <c:pt idx="10">
                  <c:v>-1.4784000000000002</c:v>
                </c:pt>
                <c:pt idx="11">
                  <c:v>-2.3232000000000004</c:v>
                </c:pt>
                <c:pt idx="12">
                  <c:v>-3.1680000000000001</c:v>
                </c:pt>
                <c:pt idx="13">
                  <c:v>-4.0128000000000004</c:v>
                </c:pt>
                <c:pt idx="14">
                  <c:v>-4.8576000000000006</c:v>
                </c:pt>
              </c:numCache>
            </c:numRef>
          </c:val>
          <c:extLst>
            <c:ext xmlns:c16="http://schemas.microsoft.com/office/drawing/2014/chart" uri="{C3380CC4-5D6E-409C-BE32-E72D297353CC}">
              <c16:uniqueId val="{00000000-197F-438A-A0EA-D3BBA3B8C72D}"/>
            </c:ext>
          </c:extLst>
        </c:ser>
        <c:ser>
          <c:idx val="1"/>
          <c:order val="1"/>
          <c:tx>
            <c:strRef>
              <c:f>'Kuvaajat '!$B$141</c:f>
              <c:strCache>
                <c:ptCount val="1"/>
                <c:pt idx="0">
                  <c:v>Ikkunat ja ovet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'!$C$141:$Q$141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197F-438A-A0EA-D3BBA3B8C72D}"/>
            </c:ext>
          </c:extLst>
        </c:ser>
        <c:ser>
          <c:idx val="2"/>
          <c:order val="2"/>
          <c:tx>
            <c:strRef>
              <c:f>'Kuvaajat '!$B$142</c:f>
              <c:strCache>
                <c:ptCount val="1"/>
                <c:pt idx="0">
                  <c:v>Katto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'!$C$142:$Q$142</c:f>
              <c:numCache>
                <c:formatCode>0</c:formatCode>
                <c:ptCount val="15"/>
                <c:pt idx="0">
                  <c:v>10.92</c:v>
                </c:pt>
                <c:pt idx="1">
                  <c:v>9.048</c:v>
                </c:pt>
                <c:pt idx="2">
                  <c:v>7.8</c:v>
                </c:pt>
                <c:pt idx="3">
                  <c:v>6.5519999999999996</c:v>
                </c:pt>
                <c:pt idx="4">
                  <c:v>5.3040000000000003</c:v>
                </c:pt>
                <c:pt idx="5">
                  <c:v>4.056</c:v>
                </c:pt>
                <c:pt idx="6">
                  <c:v>2.8079999999999998</c:v>
                </c:pt>
                <c:pt idx="7">
                  <c:v>1.56</c:v>
                </c:pt>
                <c:pt idx="8">
                  <c:v>0.312</c:v>
                </c:pt>
                <c:pt idx="9">
                  <c:v>-0.93600000000000005</c:v>
                </c:pt>
                <c:pt idx="10">
                  <c:v>-2.1840000000000002</c:v>
                </c:pt>
                <c:pt idx="11">
                  <c:v>-3.4320000000000004</c:v>
                </c:pt>
                <c:pt idx="12">
                  <c:v>-4.68</c:v>
                </c:pt>
                <c:pt idx="13">
                  <c:v>-5.9280000000000008</c:v>
                </c:pt>
                <c:pt idx="14">
                  <c:v>-7.176000000000001</c:v>
                </c:pt>
              </c:numCache>
            </c:numRef>
          </c:val>
          <c:extLst>
            <c:ext xmlns:c16="http://schemas.microsoft.com/office/drawing/2014/chart" uri="{C3380CC4-5D6E-409C-BE32-E72D297353CC}">
              <c16:uniqueId val="{00000002-197F-438A-A0EA-D3BBA3B8C72D}"/>
            </c:ext>
          </c:extLst>
        </c:ser>
        <c:ser>
          <c:idx val="3"/>
          <c:order val="3"/>
          <c:tx>
            <c:strRef>
              <c:f>'Kuvaajat '!$B$143</c:f>
              <c:strCache>
                <c:ptCount val="1"/>
                <c:pt idx="0">
                  <c:v>Lattia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'!$C$143:$Q$143</c:f>
              <c:numCache>
                <c:formatCode>0</c:formatCode>
                <c:ptCount val="15"/>
                <c:pt idx="0">
                  <c:v>3.2759999999999998</c:v>
                </c:pt>
                <c:pt idx="1">
                  <c:v>2.7143999999999995</c:v>
                </c:pt>
                <c:pt idx="2">
                  <c:v>2.34</c:v>
                </c:pt>
                <c:pt idx="3">
                  <c:v>1.9656</c:v>
                </c:pt>
                <c:pt idx="4">
                  <c:v>1.5911999999999997</c:v>
                </c:pt>
                <c:pt idx="5">
                  <c:v>1.2167999999999999</c:v>
                </c:pt>
                <c:pt idx="6">
                  <c:v>0.84239999999999982</c:v>
                </c:pt>
                <c:pt idx="7">
                  <c:v>0.46800000000000003</c:v>
                </c:pt>
                <c:pt idx="8">
                  <c:v>9.3599999999999989E-2</c:v>
                </c:pt>
                <c:pt idx="9">
                  <c:v>-0.28079999999999994</c:v>
                </c:pt>
                <c:pt idx="10">
                  <c:v>-0.6552</c:v>
                </c:pt>
                <c:pt idx="11">
                  <c:v>-1.0295999999999998</c:v>
                </c:pt>
                <c:pt idx="12">
                  <c:v>-1.4039999999999999</c:v>
                </c:pt>
                <c:pt idx="13">
                  <c:v>-1.7784</c:v>
                </c:pt>
                <c:pt idx="14">
                  <c:v>-2.1527999999999996</c:v>
                </c:pt>
              </c:numCache>
            </c:numRef>
          </c:val>
          <c:extLst>
            <c:ext xmlns:c16="http://schemas.microsoft.com/office/drawing/2014/chart" uri="{C3380CC4-5D6E-409C-BE32-E72D297353CC}">
              <c16:uniqueId val="{00000003-197F-438A-A0EA-D3BBA3B8C72D}"/>
            </c:ext>
          </c:extLst>
        </c:ser>
        <c:ser>
          <c:idx val="4"/>
          <c:order val="4"/>
          <c:tx>
            <c:strRef>
              <c:f>'Kuvaajat '!$B$144</c:f>
              <c:strCache>
                <c:ptCount val="1"/>
                <c:pt idx="0">
                  <c:v>Korvausilman lämmitys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'!$C$144:$Q$144</c:f>
              <c:numCache>
                <c:formatCode>0</c:formatCode>
                <c:ptCount val="15"/>
                <c:pt idx="0">
                  <c:v>81.759023780264286</c:v>
                </c:pt>
                <c:pt idx="1">
                  <c:v>69.632350937458753</c:v>
                </c:pt>
                <c:pt idx="2">
                  <c:v>61.748847273238717</c:v>
                </c:pt>
                <c:pt idx="3">
                  <c:v>53.988530397808539</c:v>
                </c:pt>
                <c:pt idx="4">
                  <c:v>46.263999238330662</c:v>
                </c:pt>
                <c:pt idx="5">
                  <c:v>38.387617051615543</c:v>
                </c:pt>
                <c:pt idx="6">
                  <c:v>29.951447581909225</c:v>
                </c:pt>
                <c:pt idx="7">
                  <c:v>19.966160972567067</c:v>
                </c:pt>
                <c:pt idx="8">
                  <c:v>5.3944548212266188</c:v>
                </c:pt>
                <c:pt idx="9">
                  <c:v>-29.521763364128091</c:v>
                </c:pt>
                <c:pt idx="10">
                  <c:v>-11.106991845801121</c:v>
                </c:pt>
                <c:pt idx="11">
                  <c:v>-17.453844329116045</c:v>
                </c:pt>
                <c:pt idx="12">
                  <c:v>-23.800696812430971</c:v>
                </c:pt>
                <c:pt idx="13">
                  <c:v>-30.147549295745897</c:v>
                </c:pt>
                <c:pt idx="14">
                  <c:v>-36.494401779060823</c:v>
                </c:pt>
              </c:numCache>
            </c:numRef>
          </c:val>
          <c:extLst>
            <c:ext xmlns:c16="http://schemas.microsoft.com/office/drawing/2014/chart" uri="{C3380CC4-5D6E-409C-BE32-E72D297353CC}">
              <c16:uniqueId val="{00000004-197F-438A-A0EA-D3BBA3B8C72D}"/>
            </c:ext>
          </c:extLst>
        </c:ser>
        <c:dLbls>
          <c:showLegendKey val="0"/>
          <c:showVal val="0"/>
          <c:showCatName val="0"/>
          <c:showSerName val="0"/>
          <c:showPercent val="0"/>
          <c:showBubbleSize val="0"/>
        </c:dLbls>
        <c:axId val="114173056"/>
        <c:axId val="114174592"/>
      </c:areaChart>
      <c:catAx>
        <c:axId val="114173056"/>
        <c:scaling>
          <c:orientation val="minMax"/>
        </c:scaling>
        <c:delete val="0"/>
        <c:axPos val="b"/>
        <c:numFmt formatCode="General" sourceLinked="1"/>
        <c:majorTickMark val="out"/>
        <c:minorTickMark val="none"/>
        <c:tickLblPos val="nextTo"/>
        <c:crossAx val="114174592"/>
        <c:crosses val="autoZero"/>
        <c:auto val="1"/>
        <c:lblAlgn val="ctr"/>
        <c:lblOffset val="100"/>
        <c:noMultiLvlLbl val="0"/>
      </c:catAx>
      <c:valAx>
        <c:axId val="114174592"/>
        <c:scaling>
          <c:orientation val="minMax"/>
          <c:min val="0"/>
        </c:scaling>
        <c:delete val="0"/>
        <c:axPos val="l"/>
        <c:majorGridlines/>
        <c:numFmt formatCode="0%" sourceLinked="1"/>
        <c:majorTickMark val="out"/>
        <c:minorTickMark val="none"/>
        <c:tickLblPos val="nextTo"/>
        <c:crossAx val="114173056"/>
        <c:crosses val="autoZero"/>
        <c:crossBetween val="midCat"/>
      </c:valAx>
    </c:plotArea>
    <c:legend>
      <c:legendPos val="r"/>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Lämmitystarpeen jakauma, 200 kg</a:t>
            </a:r>
          </a:p>
        </c:rich>
      </c:tx>
      <c:layout>
        <c:manualLayout>
          <c:xMode val="edge"/>
          <c:yMode val="edge"/>
          <c:x val="0.12866193922345001"/>
          <c:y val="2.7722770836372711E-2"/>
        </c:manualLayout>
      </c:layout>
      <c:overlay val="0"/>
    </c:title>
    <c:autoTitleDeleted val="0"/>
    <c:plotArea>
      <c:layout/>
      <c:areaChart>
        <c:grouping val="percentStacked"/>
        <c:varyColors val="0"/>
        <c:ser>
          <c:idx val="0"/>
          <c:order val="0"/>
          <c:tx>
            <c:strRef>
              <c:f>'Kuvaajat '!$B$175</c:f>
              <c:strCache>
                <c:ptCount val="1"/>
                <c:pt idx="0">
                  <c:v>Seinät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'!$C$175:$Q$175</c:f>
              <c:numCache>
                <c:formatCode>0</c:formatCode>
                <c:ptCount val="15"/>
                <c:pt idx="0">
                  <c:v>7.3920000000000003</c:v>
                </c:pt>
                <c:pt idx="1">
                  <c:v>6.1248000000000014</c:v>
                </c:pt>
                <c:pt idx="2">
                  <c:v>5.28</c:v>
                </c:pt>
                <c:pt idx="3">
                  <c:v>4.4352</c:v>
                </c:pt>
                <c:pt idx="4">
                  <c:v>3.5904000000000007</c:v>
                </c:pt>
                <c:pt idx="5">
                  <c:v>2.7456</c:v>
                </c:pt>
                <c:pt idx="6">
                  <c:v>1.9008</c:v>
                </c:pt>
                <c:pt idx="7">
                  <c:v>1.056</c:v>
                </c:pt>
                <c:pt idx="8">
                  <c:v>0.21120000000000003</c:v>
                </c:pt>
                <c:pt idx="9">
                  <c:v>-0.63360000000000016</c:v>
                </c:pt>
                <c:pt idx="10">
                  <c:v>-1.4784000000000002</c:v>
                </c:pt>
                <c:pt idx="11">
                  <c:v>-2.3232000000000004</c:v>
                </c:pt>
                <c:pt idx="12">
                  <c:v>-3.1680000000000001</c:v>
                </c:pt>
                <c:pt idx="13">
                  <c:v>-4.0128000000000004</c:v>
                </c:pt>
                <c:pt idx="14">
                  <c:v>-4.8576000000000006</c:v>
                </c:pt>
              </c:numCache>
            </c:numRef>
          </c:val>
          <c:extLst>
            <c:ext xmlns:c16="http://schemas.microsoft.com/office/drawing/2014/chart" uri="{C3380CC4-5D6E-409C-BE32-E72D297353CC}">
              <c16:uniqueId val="{00000000-7A5F-48D8-90DE-3BE49B2E4140}"/>
            </c:ext>
          </c:extLst>
        </c:ser>
        <c:ser>
          <c:idx val="1"/>
          <c:order val="1"/>
          <c:tx>
            <c:strRef>
              <c:f>'Kuvaajat '!$B$176</c:f>
              <c:strCache>
                <c:ptCount val="1"/>
                <c:pt idx="0">
                  <c:v>Ikkunat ja ovet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'!$C$176:$Q$176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A5F-48D8-90DE-3BE49B2E4140}"/>
            </c:ext>
          </c:extLst>
        </c:ser>
        <c:ser>
          <c:idx val="2"/>
          <c:order val="2"/>
          <c:tx>
            <c:strRef>
              <c:f>'Kuvaajat '!$B$177</c:f>
              <c:strCache>
                <c:ptCount val="1"/>
                <c:pt idx="0">
                  <c:v>Katto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'!$C$177:$Q$177</c:f>
              <c:numCache>
                <c:formatCode>0</c:formatCode>
                <c:ptCount val="15"/>
                <c:pt idx="0">
                  <c:v>10.92</c:v>
                </c:pt>
                <c:pt idx="1">
                  <c:v>9.048</c:v>
                </c:pt>
                <c:pt idx="2">
                  <c:v>7.8</c:v>
                </c:pt>
                <c:pt idx="3">
                  <c:v>6.5519999999999996</c:v>
                </c:pt>
                <c:pt idx="4">
                  <c:v>5.3040000000000003</c:v>
                </c:pt>
                <c:pt idx="5">
                  <c:v>4.056</c:v>
                </c:pt>
                <c:pt idx="6">
                  <c:v>2.8079999999999998</c:v>
                </c:pt>
                <c:pt idx="7">
                  <c:v>1.56</c:v>
                </c:pt>
                <c:pt idx="8">
                  <c:v>0.312</c:v>
                </c:pt>
                <c:pt idx="9">
                  <c:v>-0.93600000000000005</c:v>
                </c:pt>
                <c:pt idx="10">
                  <c:v>-2.1840000000000002</c:v>
                </c:pt>
                <c:pt idx="11">
                  <c:v>-3.4320000000000004</c:v>
                </c:pt>
                <c:pt idx="12">
                  <c:v>-4.68</c:v>
                </c:pt>
                <c:pt idx="13">
                  <c:v>-5.9280000000000008</c:v>
                </c:pt>
                <c:pt idx="14">
                  <c:v>-7.176000000000001</c:v>
                </c:pt>
              </c:numCache>
            </c:numRef>
          </c:val>
          <c:extLst>
            <c:ext xmlns:c16="http://schemas.microsoft.com/office/drawing/2014/chart" uri="{C3380CC4-5D6E-409C-BE32-E72D297353CC}">
              <c16:uniqueId val="{00000002-7A5F-48D8-90DE-3BE49B2E4140}"/>
            </c:ext>
          </c:extLst>
        </c:ser>
        <c:ser>
          <c:idx val="3"/>
          <c:order val="3"/>
          <c:tx>
            <c:strRef>
              <c:f>'Kuvaajat '!$B$178</c:f>
              <c:strCache>
                <c:ptCount val="1"/>
                <c:pt idx="0">
                  <c:v>Lattia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'!$C$178:$Q$178</c:f>
              <c:numCache>
                <c:formatCode>0</c:formatCode>
                <c:ptCount val="15"/>
                <c:pt idx="0">
                  <c:v>3.2759999999999998</c:v>
                </c:pt>
                <c:pt idx="1">
                  <c:v>2.7143999999999995</c:v>
                </c:pt>
                <c:pt idx="2">
                  <c:v>2.34</c:v>
                </c:pt>
                <c:pt idx="3">
                  <c:v>1.9656</c:v>
                </c:pt>
                <c:pt idx="4">
                  <c:v>1.5911999999999997</c:v>
                </c:pt>
                <c:pt idx="5">
                  <c:v>1.2167999999999999</c:v>
                </c:pt>
                <c:pt idx="6">
                  <c:v>0.84239999999999982</c:v>
                </c:pt>
                <c:pt idx="7">
                  <c:v>0.46800000000000003</c:v>
                </c:pt>
                <c:pt idx="8">
                  <c:v>9.3599999999999989E-2</c:v>
                </c:pt>
                <c:pt idx="9">
                  <c:v>-0.28079999999999994</c:v>
                </c:pt>
                <c:pt idx="10">
                  <c:v>-0.6552</c:v>
                </c:pt>
                <c:pt idx="11">
                  <c:v>-1.0295999999999998</c:v>
                </c:pt>
                <c:pt idx="12">
                  <c:v>-1.4039999999999999</c:v>
                </c:pt>
                <c:pt idx="13">
                  <c:v>-1.7784</c:v>
                </c:pt>
                <c:pt idx="14">
                  <c:v>-2.1527999999999996</c:v>
                </c:pt>
              </c:numCache>
            </c:numRef>
          </c:val>
          <c:extLst>
            <c:ext xmlns:c16="http://schemas.microsoft.com/office/drawing/2014/chart" uri="{C3380CC4-5D6E-409C-BE32-E72D297353CC}">
              <c16:uniqueId val="{00000003-7A5F-48D8-90DE-3BE49B2E4140}"/>
            </c:ext>
          </c:extLst>
        </c:ser>
        <c:ser>
          <c:idx val="4"/>
          <c:order val="4"/>
          <c:tx>
            <c:strRef>
              <c:f>'Kuvaajat '!$B$179</c:f>
              <c:strCache>
                <c:ptCount val="1"/>
                <c:pt idx="0">
                  <c:v>Korvausilman lämmitys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'!$C$179:$Q$179</c:f>
              <c:numCache>
                <c:formatCode>0</c:formatCode>
                <c:ptCount val="15"/>
                <c:pt idx="0">
                  <c:v>104.56426878715972</c:v>
                </c:pt>
                <c:pt idx="1">
                  <c:v>89.055073349149225</c:v>
                </c:pt>
                <c:pt idx="2">
                  <c:v>78.972604674553239</c:v>
                </c:pt>
                <c:pt idx="3">
                  <c:v>69.047683581844595</c:v>
                </c:pt>
                <c:pt idx="4">
                  <c:v>59.168530002598864</c:v>
                </c:pt>
                <c:pt idx="5">
                  <c:v>49.095169216692781</c:v>
                </c:pt>
                <c:pt idx="6">
                  <c:v>38.305878308141871</c:v>
                </c:pt>
                <c:pt idx="7">
                  <c:v>25.535371217178849</c:v>
                </c:pt>
                <c:pt idx="8">
                  <c:v>6.8991433337428054</c:v>
                </c:pt>
                <c:pt idx="9">
                  <c:v>-37.756341217747803</c:v>
                </c:pt>
                <c:pt idx="10">
                  <c:v>-14.434961904986082</c:v>
                </c:pt>
                <c:pt idx="11">
                  <c:v>-22.683511564978129</c:v>
                </c:pt>
                <c:pt idx="12">
                  <c:v>-30.932061224970177</c:v>
                </c:pt>
                <c:pt idx="13">
                  <c:v>-39.180610884962228</c:v>
                </c:pt>
                <c:pt idx="14">
                  <c:v>-47.429160544954271</c:v>
                </c:pt>
              </c:numCache>
            </c:numRef>
          </c:val>
          <c:extLst>
            <c:ext xmlns:c16="http://schemas.microsoft.com/office/drawing/2014/chart" uri="{C3380CC4-5D6E-409C-BE32-E72D297353CC}">
              <c16:uniqueId val="{00000004-7A5F-48D8-90DE-3BE49B2E4140}"/>
            </c:ext>
          </c:extLst>
        </c:ser>
        <c:dLbls>
          <c:showLegendKey val="0"/>
          <c:showVal val="0"/>
          <c:showCatName val="0"/>
          <c:showSerName val="0"/>
          <c:showPercent val="0"/>
          <c:showBubbleSize val="0"/>
        </c:dLbls>
        <c:axId val="114225920"/>
        <c:axId val="114227456"/>
      </c:areaChart>
      <c:catAx>
        <c:axId val="114225920"/>
        <c:scaling>
          <c:orientation val="minMax"/>
        </c:scaling>
        <c:delete val="0"/>
        <c:axPos val="b"/>
        <c:numFmt formatCode="General" sourceLinked="1"/>
        <c:majorTickMark val="out"/>
        <c:minorTickMark val="none"/>
        <c:tickLblPos val="nextTo"/>
        <c:crossAx val="114227456"/>
        <c:crosses val="autoZero"/>
        <c:auto val="1"/>
        <c:lblAlgn val="ctr"/>
        <c:lblOffset val="100"/>
        <c:noMultiLvlLbl val="0"/>
      </c:catAx>
      <c:valAx>
        <c:axId val="114227456"/>
        <c:scaling>
          <c:orientation val="minMax"/>
          <c:min val="0"/>
        </c:scaling>
        <c:delete val="0"/>
        <c:axPos val="l"/>
        <c:majorGridlines/>
        <c:numFmt formatCode="0%" sourceLinked="1"/>
        <c:majorTickMark val="out"/>
        <c:minorTickMark val="none"/>
        <c:tickLblPos val="nextTo"/>
        <c:crossAx val="114225920"/>
        <c:crosses val="autoZero"/>
        <c:crossBetween val="midCat"/>
      </c:valAx>
    </c:plotArea>
    <c:legend>
      <c:legendPos val="r"/>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Lämmitystarpeen jakauma 300 kg</a:t>
            </a:r>
          </a:p>
        </c:rich>
      </c:tx>
      <c:overlay val="0"/>
    </c:title>
    <c:autoTitleDeleted val="0"/>
    <c:plotArea>
      <c:layout/>
      <c:areaChart>
        <c:grouping val="percentStacked"/>
        <c:varyColors val="0"/>
        <c:ser>
          <c:idx val="0"/>
          <c:order val="0"/>
          <c:tx>
            <c:strRef>
              <c:f>'Kuvaajat '!$B$210</c:f>
              <c:strCache>
                <c:ptCount val="1"/>
                <c:pt idx="0">
                  <c:v>Seinät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'!$C$210:$Q$210</c:f>
              <c:numCache>
                <c:formatCode>0</c:formatCode>
                <c:ptCount val="15"/>
                <c:pt idx="0">
                  <c:v>7.3920000000000003</c:v>
                </c:pt>
                <c:pt idx="1">
                  <c:v>6.1248000000000014</c:v>
                </c:pt>
                <c:pt idx="2">
                  <c:v>5.28</c:v>
                </c:pt>
                <c:pt idx="3">
                  <c:v>4.4352</c:v>
                </c:pt>
                <c:pt idx="4">
                  <c:v>3.5904000000000007</c:v>
                </c:pt>
                <c:pt idx="5">
                  <c:v>2.7456</c:v>
                </c:pt>
                <c:pt idx="6">
                  <c:v>1.9008</c:v>
                </c:pt>
                <c:pt idx="7">
                  <c:v>1.056</c:v>
                </c:pt>
                <c:pt idx="8">
                  <c:v>0.21120000000000003</c:v>
                </c:pt>
                <c:pt idx="9">
                  <c:v>-0.63360000000000016</c:v>
                </c:pt>
                <c:pt idx="10">
                  <c:v>-1.4784000000000002</c:v>
                </c:pt>
                <c:pt idx="11">
                  <c:v>-2.3232000000000004</c:v>
                </c:pt>
                <c:pt idx="12">
                  <c:v>-3.1680000000000001</c:v>
                </c:pt>
                <c:pt idx="13">
                  <c:v>-4.0128000000000004</c:v>
                </c:pt>
                <c:pt idx="14">
                  <c:v>-4.8576000000000006</c:v>
                </c:pt>
              </c:numCache>
            </c:numRef>
          </c:val>
          <c:extLst>
            <c:ext xmlns:c16="http://schemas.microsoft.com/office/drawing/2014/chart" uri="{C3380CC4-5D6E-409C-BE32-E72D297353CC}">
              <c16:uniqueId val="{00000000-C35F-42F5-AC5C-BBE26FE6E90D}"/>
            </c:ext>
          </c:extLst>
        </c:ser>
        <c:ser>
          <c:idx val="1"/>
          <c:order val="1"/>
          <c:tx>
            <c:strRef>
              <c:f>'Kuvaajat '!$B$211</c:f>
              <c:strCache>
                <c:ptCount val="1"/>
                <c:pt idx="0">
                  <c:v>Ikkunat ja ovet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'!$C$211:$Q$211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C35F-42F5-AC5C-BBE26FE6E90D}"/>
            </c:ext>
          </c:extLst>
        </c:ser>
        <c:ser>
          <c:idx val="2"/>
          <c:order val="2"/>
          <c:tx>
            <c:strRef>
              <c:f>'Kuvaajat '!$B$212</c:f>
              <c:strCache>
                <c:ptCount val="1"/>
                <c:pt idx="0">
                  <c:v>Katto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'!$C$212:$Q$212</c:f>
              <c:numCache>
                <c:formatCode>0</c:formatCode>
                <c:ptCount val="15"/>
                <c:pt idx="0">
                  <c:v>10.92</c:v>
                </c:pt>
                <c:pt idx="1">
                  <c:v>9.048</c:v>
                </c:pt>
                <c:pt idx="2">
                  <c:v>7.8</c:v>
                </c:pt>
                <c:pt idx="3">
                  <c:v>6.5519999999999996</c:v>
                </c:pt>
                <c:pt idx="4">
                  <c:v>5.3040000000000003</c:v>
                </c:pt>
                <c:pt idx="5">
                  <c:v>4.056</c:v>
                </c:pt>
                <c:pt idx="6">
                  <c:v>2.8079999999999998</c:v>
                </c:pt>
                <c:pt idx="7">
                  <c:v>1.56</c:v>
                </c:pt>
                <c:pt idx="8">
                  <c:v>0.312</c:v>
                </c:pt>
                <c:pt idx="9">
                  <c:v>-0.93600000000000005</c:v>
                </c:pt>
                <c:pt idx="10">
                  <c:v>-2.1840000000000002</c:v>
                </c:pt>
                <c:pt idx="11">
                  <c:v>-3.4320000000000004</c:v>
                </c:pt>
                <c:pt idx="12">
                  <c:v>-4.68</c:v>
                </c:pt>
                <c:pt idx="13">
                  <c:v>-5.9280000000000008</c:v>
                </c:pt>
                <c:pt idx="14">
                  <c:v>-7.176000000000001</c:v>
                </c:pt>
              </c:numCache>
            </c:numRef>
          </c:val>
          <c:extLst>
            <c:ext xmlns:c16="http://schemas.microsoft.com/office/drawing/2014/chart" uri="{C3380CC4-5D6E-409C-BE32-E72D297353CC}">
              <c16:uniqueId val="{00000002-C35F-42F5-AC5C-BBE26FE6E90D}"/>
            </c:ext>
          </c:extLst>
        </c:ser>
        <c:ser>
          <c:idx val="3"/>
          <c:order val="3"/>
          <c:tx>
            <c:strRef>
              <c:f>'Kuvaajat '!$B$213</c:f>
              <c:strCache>
                <c:ptCount val="1"/>
                <c:pt idx="0">
                  <c:v>Lattia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'!$C$213:$Q$213</c:f>
              <c:numCache>
                <c:formatCode>0</c:formatCode>
                <c:ptCount val="15"/>
                <c:pt idx="0">
                  <c:v>3.2759999999999998</c:v>
                </c:pt>
                <c:pt idx="1">
                  <c:v>2.7143999999999995</c:v>
                </c:pt>
                <c:pt idx="2">
                  <c:v>2.34</c:v>
                </c:pt>
                <c:pt idx="3">
                  <c:v>1.9656</c:v>
                </c:pt>
                <c:pt idx="4">
                  <c:v>1.5911999999999997</c:v>
                </c:pt>
                <c:pt idx="5">
                  <c:v>1.2167999999999999</c:v>
                </c:pt>
                <c:pt idx="6">
                  <c:v>0.84239999999999982</c:v>
                </c:pt>
                <c:pt idx="7">
                  <c:v>0.46800000000000003</c:v>
                </c:pt>
                <c:pt idx="8">
                  <c:v>9.3599999999999989E-2</c:v>
                </c:pt>
                <c:pt idx="9">
                  <c:v>-0.28079999999999994</c:v>
                </c:pt>
                <c:pt idx="10">
                  <c:v>-0.6552</c:v>
                </c:pt>
                <c:pt idx="11">
                  <c:v>-1.0295999999999998</c:v>
                </c:pt>
                <c:pt idx="12">
                  <c:v>-1.4039999999999999</c:v>
                </c:pt>
                <c:pt idx="13">
                  <c:v>-1.7784</c:v>
                </c:pt>
                <c:pt idx="14">
                  <c:v>-2.1527999999999996</c:v>
                </c:pt>
              </c:numCache>
            </c:numRef>
          </c:val>
          <c:extLst>
            <c:ext xmlns:c16="http://schemas.microsoft.com/office/drawing/2014/chart" uri="{C3380CC4-5D6E-409C-BE32-E72D297353CC}">
              <c16:uniqueId val="{00000003-C35F-42F5-AC5C-BBE26FE6E90D}"/>
            </c:ext>
          </c:extLst>
        </c:ser>
        <c:ser>
          <c:idx val="4"/>
          <c:order val="4"/>
          <c:tx>
            <c:strRef>
              <c:f>'Kuvaajat '!$B$214</c:f>
              <c:strCache>
                <c:ptCount val="1"/>
                <c:pt idx="0">
                  <c:v>Korvausilman lämmitys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'!$C$214:$Q$214</c:f>
              <c:numCache>
                <c:formatCode>0</c:formatCode>
                <c:ptCount val="15"/>
                <c:pt idx="0">
                  <c:v>147.90285234067278</c:v>
                </c:pt>
                <c:pt idx="1">
                  <c:v>125.96558572563208</c:v>
                </c:pt>
                <c:pt idx="2">
                  <c:v>111.70425254839142</c:v>
                </c:pt>
                <c:pt idx="3">
                  <c:v>97.665765444774124</c:v>
                </c:pt>
                <c:pt idx="4">
                  <c:v>83.692015041984178</c:v>
                </c:pt>
                <c:pt idx="5">
                  <c:v>69.443564685344342</c:v>
                </c:pt>
                <c:pt idx="6">
                  <c:v>54.182453804760947</c:v>
                </c:pt>
                <c:pt idx="7">
                  <c:v>36.118975271430841</c:v>
                </c:pt>
                <c:pt idx="8">
                  <c:v>9.7586201252430378</c:v>
                </c:pt>
                <c:pt idx="9">
                  <c:v>-53.405150964325848</c:v>
                </c:pt>
                <c:pt idx="10">
                  <c:v>-20.885014401802867</c:v>
                </c:pt>
                <c:pt idx="11">
                  <c:v>-32.819308345690217</c:v>
                </c:pt>
                <c:pt idx="12">
                  <c:v>-44.753602289577572</c:v>
                </c:pt>
                <c:pt idx="13">
                  <c:v>-56.687896233464926</c:v>
                </c:pt>
                <c:pt idx="14">
                  <c:v>-68.62219017735228</c:v>
                </c:pt>
              </c:numCache>
            </c:numRef>
          </c:val>
          <c:extLst>
            <c:ext xmlns:c16="http://schemas.microsoft.com/office/drawing/2014/chart" uri="{C3380CC4-5D6E-409C-BE32-E72D297353CC}">
              <c16:uniqueId val="{00000004-C35F-42F5-AC5C-BBE26FE6E90D}"/>
            </c:ext>
          </c:extLst>
        </c:ser>
        <c:dLbls>
          <c:showLegendKey val="0"/>
          <c:showVal val="0"/>
          <c:showCatName val="0"/>
          <c:showSerName val="0"/>
          <c:showPercent val="0"/>
          <c:showBubbleSize val="0"/>
        </c:dLbls>
        <c:axId val="114144384"/>
        <c:axId val="114145920"/>
      </c:areaChart>
      <c:catAx>
        <c:axId val="114144384"/>
        <c:scaling>
          <c:orientation val="minMax"/>
        </c:scaling>
        <c:delete val="0"/>
        <c:axPos val="b"/>
        <c:numFmt formatCode="General" sourceLinked="1"/>
        <c:majorTickMark val="out"/>
        <c:minorTickMark val="none"/>
        <c:tickLblPos val="nextTo"/>
        <c:crossAx val="114145920"/>
        <c:crosses val="autoZero"/>
        <c:auto val="1"/>
        <c:lblAlgn val="ctr"/>
        <c:lblOffset val="100"/>
        <c:noMultiLvlLbl val="0"/>
      </c:catAx>
      <c:valAx>
        <c:axId val="114145920"/>
        <c:scaling>
          <c:orientation val="minMax"/>
          <c:min val="0"/>
        </c:scaling>
        <c:delete val="0"/>
        <c:axPos val="l"/>
        <c:majorGridlines/>
        <c:numFmt formatCode="0%" sourceLinked="1"/>
        <c:majorTickMark val="out"/>
        <c:minorTickMark val="none"/>
        <c:tickLblPos val="nextTo"/>
        <c:crossAx val="114144384"/>
        <c:crosses val="autoZero"/>
        <c:crossBetween val="midCat"/>
      </c:valAx>
    </c:plotArea>
    <c:legend>
      <c:legendPos val="r"/>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Lämmitystarpeen jakauma, 400 kg</a:t>
            </a:r>
          </a:p>
        </c:rich>
      </c:tx>
      <c:overlay val="0"/>
    </c:title>
    <c:autoTitleDeleted val="0"/>
    <c:plotArea>
      <c:layout/>
      <c:areaChart>
        <c:grouping val="percentStacked"/>
        <c:varyColors val="0"/>
        <c:ser>
          <c:idx val="0"/>
          <c:order val="0"/>
          <c:tx>
            <c:strRef>
              <c:f>'Kuvaajat '!$B$245</c:f>
              <c:strCache>
                <c:ptCount val="1"/>
                <c:pt idx="0">
                  <c:v>Seinät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'!$C$245:$Q$245</c:f>
              <c:numCache>
                <c:formatCode>0</c:formatCode>
                <c:ptCount val="15"/>
                <c:pt idx="0">
                  <c:v>7.3920000000000003</c:v>
                </c:pt>
                <c:pt idx="1">
                  <c:v>6.1248000000000014</c:v>
                </c:pt>
                <c:pt idx="2">
                  <c:v>5.28</c:v>
                </c:pt>
                <c:pt idx="3">
                  <c:v>4.4352</c:v>
                </c:pt>
                <c:pt idx="4">
                  <c:v>3.5904000000000007</c:v>
                </c:pt>
                <c:pt idx="5">
                  <c:v>2.7456</c:v>
                </c:pt>
                <c:pt idx="6">
                  <c:v>1.9008</c:v>
                </c:pt>
                <c:pt idx="7">
                  <c:v>1.056</c:v>
                </c:pt>
                <c:pt idx="8">
                  <c:v>0.21120000000000003</c:v>
                </c:pt>
                <c:pt idx="9">
                  <c:v>-0.63360000000000016</c:v>
                </c:pt>
                <c:pt idx="10">
                  <c:v>-1.4784000000000002</c:v>
                </c:pt>
                <c:pt idx="11">
                  <c:v>-2.3232000000000004</c:v>
                </c:pt>
                <c:pt idx="12">
                  <c:v>-3.1680000000000001</c:v>
                </c:pt>
                <c:pt idx="13">
                  <c:v>-4.0128000000000004</c:v>
                </c:pt>
                <c:pt idx="14">
                  <c:v>-4.8576000000000006</c:v>
                </c:pt>
              </c:numCache>
            </c:numRef>
          </c:val>
          <c:extLst>
            <c:ext xmlns:c16="http://schemas.microsoft.com/office/drawing/2014/chart" uri="{C3380CC4-5D6E-409C-BE32-E72D297353CC}">
              <c16:uniqueId val="{00000000-27B8-4990-94DE-A900EA651165}"/>
            </c:ext>
          </c:extLst>
        </c:ser>
        <c:ser>
          <c:idx val="1"/>
          <c:order val="1"/>
          <c:tx>
            <c:strRef>
              <c:f>'Kuvaajat '!$B$246</c:f>
              <c:strCache>
                <c:ptCount val="1"/>
                <c:pt idx="0">
                  <c:v>Ikkunat ja ovet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'!$C$246:$Q$246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27B8-4990-94DE-A900EA651165}"/>
            </c:ext>
          </c:extLst>
        </c:ser>
        <c:ser>
          <c:idx val="2"/>
          <c:order val="2"/>
          <c:tx>
            <c:strRef>
              <c:f>'Kuvaajat '!$B$247</c:f>
              <c:strCache>
                <c:ptCount val="1"/>
                <c:pt idx="0">
                  <c:v>Katto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'!$C$247:$Q$247</c:f>
              <c:numCache>
                <c:formatCode>0</c:formatCode>
                <c:ptCount val="15"/>
                <c:pt idx="0">
                  <c:v>10.92</c:v>
                </c:pt>
                <c:pt idx="1">
                  <c:v>9.048</c:v>
                </c:pt>
                <c:pt idx="2">
                  <c:v>7.8</c:v>
                </c:pt>
                <c:pt idx="3">
                  <c:v>6.5519999999999996</c:v>
                </c:pt>
                <c:pt idx="4">
                  <c:v>5.3040000000000003</c:v>
                </c:pt>
                <c:pt idx="5">
                  <c:v>4.056</c:v>
                </c:pt>
                <c:pt idx="6">
                  <c:v>2.8079999999999998</c:v>
                </c:pt>
                <c:pt idx="7">
                  <c:v>1.56</c:v>
                </c:pt>
                <c:pt idx="8">
                  <c:v>0.312</c:v>
                </c:pt>
                <c:pt idx="9">
                  <c:v>-0.93600000000000005</c:v>
                </c:pt>
                <c:pt idx="10">
                  <c:v>-2.1840000000000002</c:v>
                </c:pt>
                <c:pt idx="11">
                  <c:v>-3.4320000000000004</c:v>
                </c:pt>
                <c:pt idx="12">
                  <c:v>-4.68</c:v>
                </c:pt>
                <c:pt idx="13">
                  <c:v>-5.9280000000000008</c:v>
                </c:pt>
                <c:pt idx="14">
                  <c:v>-7.176000000000001</c:v>
                </c:pt>
              </c:numCache>
            </c:numRef>
          </c:val>
          <c:extLst>
            <c:ext xmlns:c16="http://schemas.microsoft.com/office/drawing/2014/chart" uri="{C3380CC4-5D6E-409C-BE32-E72D297353CC}">
              <c16:uniqueId val="{00000002-27B8-4990-94DE-A900EA651165}"/>
            </c:ext>
          </c:extLst>
        </c:ser>
        <c:ser>
          <c:idx val="3"/>
          <c:order val="3"/>
          <c:tx>
            <c:strRef>
              <c:f>'Kuvaajat '!$B$248</c:f>
              <c:strCache>
                <c:ptCount val="1"/>
                <c:pt idx="0">
                  <c:v>Lattia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'!$C$248:$Q$248</c:f>
              <c:numCache>
                <c:formatCode>0</c:formatCode>
                <c:ptCount val="15"/>
                <c:pt idx="0">
                  <c:v>3.2759999999999998</c:v>
                </c:pt>
                <c:pt idx="1">
                  <c:v>2.7143999999999995</c:v>
                </c:pt>
                <c:pt idx="2">
                  <c:v>2.34</c:v>
                </c:pt>
                <c:pt idx="3">
                  <c:v>1.9656</c:v>
                </c:pt>
                <c:pt idx="4">
                  <c:v>1.5911999999999997</c:v>
                </c:pt>
                <c:pt idx="5">
                  <c:v>1.2167999999999999</c:v>
                </c:pt>
                <c:pt idx="6">
                  <c:v>0.84239999999999982</c:v>
                </c:pt>
                <c:pt idx="7">
                  <c:v>0.46800000000000003</c:v>
                </c:pt>
                <c:pt idx="8">
                  <c:v>9.3599999999999989E-2</c:v>
                </c:pt>
                <c:pt idx="9">
                  <c:v>-0.28079999999999994</c:v>
                </c:pt>
                <c:pt idx="10">
                  <c:v>-0.6552</c:v>
                </c:pt>
                <c:pt idx="11">
                  <c:v>-1.0295999999999998</c:v>
                </c:pt>
                <c:pt idx="12">
                  <c:v>-1.4039999999999999</c:v>
                </c:pt>
                <c:pt idx="13">
                  <c:v>-1.7784</c:v>
                </c:pt>
                <c:pt idx="14">
                  <c:v>-2.1527999999999996</c:v>
                </c:pt>
              </c:numCache>
            </c:numRef>
          </c:val>
          <c:extLst>
            <c:ext xmlns:c16="http://schemas.microsoft.com/office/drawing/2014/chart" uri="{C3380CC4-5D6E-409C-BE32-E72D297353CC}">
              <c16:uniqueId val="{00000003-27B8-4990-94DE-A900EA651165}"/>
            </c:ext>
          </c:extLst>
        </c:ser>
        <c:ser>
          <c:idx val="4"/>
          <c:order val="4"/>
          <c:tx>
            <c:strRef>
              <c:f>'Kuvaajat '!$B$249</c:f>
              <c:strCache>
                <c:ptCount val="1"/>
                <c:pt idx="0">
                  <c:v>Korvausilman lämmitys kW</c:v>
                </c:pt>
              </c:strCache>
            </c:strRef>
          </c:tx>
          <c:cat>
            <c:numRef>
              <c:f>'Kuvaajat '!$C$56:$Q$56</c:f>
              <c:numCache>
                <c:formatCode>General</c:formatCode>
                <c:ptCount val="15"/>
                <c:pt idx="0">
                  <c:v>-32</c:v>
                </c:pt>
                <c:pt idx="1">
                  <c:v>-26</c:v>
                </c:pt>
                <c:pt idx="2">
                  <c:v>-22</c:v>
                </c:pt>
                <c:pt idx="3">
                  <c:v>-18</c:v>
                </c:pt>
                <c:pt idx="4">
                  <c:v>-14</c:v>
                </c:pt>
                <c:pt idx="5">
                  <c:v>-10</c:v>
                </c:pt>
                <c:pt idx="6">
                  <c:v>-6</c:v>
                </c:pt>
                <c:pt idx="7">
                  <c:v>-2</c:v>
                </c:pt>
                <c:pt idx="8">
                  <c:v>2</c:v>
                </c:pt>
                <c:pt idx="9">
                  <c:v>6</c:v>
                </c:pt>
                <c:pt idx="10">
                  <c:v>10</c:v>
                </c:pt>
                <c:pt idx="11">
                  <c:v>14</c:v>
                </c:pt>
                <c:pt idx="12">
                  <c:v>18</c:v>
                </c:pt>
                <c:pt idx="13">
                  <c:v>22</c:v>
                </c:pt>
                <c:pt idx="14">
                  <c:v>26</c:v>
                </c:pt>
              </c:numCache>
            </c:numRef>
          </c:cat>
          <c:val>
            <c:numRef>
              <c:f>'Kuvaajat '!$C$249:$Q$249</c:f>
              <c:numCache>
                <c:formatCode>0</c:formatCode>
                <c:ptCount val="15"/>
                <c:pt idx="0">
                  <c:v>189.1577576574596</c:v>
                </c:pt>
                <c:pt idx="1">
                  <c:v>161.1014754670598</c:v>
                </c:pt>
                <c:pt idx="2">
                  <c:v>142.86219365254044</c:v>
                </c:pt>
                <c:pt idx="3">
                  <c:v>124.90791691346254</c:v>
                </c:pt>
                <c:pt idx="4">
                  <c:v>107.03643404193249</c:v>
                </c:pt>
                <c:pt idx="5">
                  <c:v>88.813628484757658</c:v>
                </c:pt>
                <c:pt idx="6">
                  <c:v>69.295698520271344</c:v>
                </c:pt>
                <c:pt idx="7">
                  <c:v>46.193729621198536</c:v>
                </c:pt>
                <c:pt idx="8">
                  <c:v>12.480615968582702</c:v>
                </c:pt>
                <c:pt idx="9">
                  <c:v>-68.301580692314872</c:v>
                </c:pt>
                <c:pt idx="10">
                  <c:v>-27.142757594539816</c:v>
                </c:pt>
                <c:pt idx="11">
                  <c:v>-42.652904791419715</c:v>
                </c:pt>
                <c:pt idx="12">
                  <c:v>-58.163051988299607</c:v>
                </c:pt>
                <c:pt idx="13">
                  <c:v>-73.673199185179499</c:v>
                </c:pt>
                <c:pt idx="14">
                  <c:v>-89.183346382059398</c:v>
                </c:pt>
              </c:numCache>
            </c:numRef>
          </c:val>
          <c:extLst>
            <c:ext xmlns:c16="http://schemas.microsoft.com/office/drawing/2014/chart" uri="{C3380CC4-5D6E-409C-BE32-E72D297353CC}">
              <c16:uniqueId val="{00000004-27B8-4990-94DE-A900EA651165}"/>
            </c:ext>
          </c:extLst>
        </c:ser>
        <c:dLbls>
          <c:showLegendKey val="0"/>
          <c:showVal val="0"/>
          <c:showCatName val="0"/>
          <c:showSerName val="0"/>
          <c:showPercent val="0"/>
          <c:showBubbleSize val="0"/>
        </c:dLbls>
        <c:axId val="114251264"/>
        <c:axId val="114252800"/>
      </c:areaChart>
      <c:catAx>
        <c:axId val="114251264"/>
        <c:scaling>
          <c:orientation val="minMax"/>
        </c:scaling>
        <c:delete val="0"/>
        <c:axPos val="b"/>
        <c:numFmt formatCode="General" sourceLinked="1"/>
        <c:majorTickMark val="out"/>
        <c:minorTickMark val="none"/>
        <c:tickLblPos val="nextTo"/>
        <c:crossAx val="114252800"/>
        <c:crosses val="autoZero"/>
        <c:auto val="1"/>
        <c:lblAlgn val="ctr"/>
        <c:lblOffset val="100"/>
        <c:noMultiLvlLbl val="0"/>
      </c:catAx>
      <c:valAx>
        <c:axId val="114252800"/>
        <c:scaling>
          <c:orientation val="minMax"/>
          <c:min val="0"/>
        </c:scaling>
        <c:delete val="0"/>
        <c:axPos val="l"/>
        <c:majorGridlines/>
        <c:numFmt formatCode="0%" sourceLinked="1"/>
        <c:majorTickMark val="out"/>
        <c:minorTickMark val="none"/>
        <c:tickLblPos val="nextTo"/>
        <c:crossAx val="114251264"/>
        <c:crosses val="autoZero"/>
        <c:crossBetween val="midCat"/>
      </c:valAx>
    </c:plotArea>
    <c:legend>
      <c:legendPos val="r"/>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590550</xdr:colOff>
      <xdr:row>2</xdr:row>
      <xdr:rowOff>180975</xdr:rowOff>
    </xdr:from>
    <xdr:to>
      <xdr:col>12</xdr:col>
      <xdr:colOff>142875</xdr:colOff>
      <xdr:row>9</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90550" y="561975"/>
          <a:ext cx="6867525"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i-FI" sz="1100"/>
            <a:t>Ohjelma laskee kotieläinrakennuksen minimi-ilmavaihdon määrän.  Tarvittava</a:t>
          </a:r>
          <a:r>
            <a:rPr lang="fi-FI" sz="1100" baseline="0"/>
            <a:t> ilmanvaihto määräytyy sen vaatimuksen mukaan millä ilmanvaihto on suurin. Ilmanvaihto on  määritelty hiilidioksidipitoisuuden, lämmön ja ilmankosteuden mukaan. Ilmankosteus määrittelyssä on kaksi vaihtoehtoa: rakennuksen pinnat ovat joko kuivia tai märkiä.</a:t>
          </a:r>
        </a:p>
        <a:p>
          <a:r>
            <a:rPr lang="fi-FI" sz="1100" baseline="0"/>
            <a:t>Ohjelmaan syötetään oman rakennuksen tiedot. Ohjelma kertoo hetkellisen ilmanvaihtotarpeen sekä  minkä vaatimuksen mukaan ilmanvaihto määräytyy. Kuvvaajat välilehdellä on ilmanvaihdon tarve kuvaajina ja taulukkona.</a:t>
          </a:r>
        </a:p>
        <a:p>
          <a:endParaRPr lang="fi-FI" sz="1100"/>
        </a:p>
      </xdr:txBody>
    </xdr:sp>
    <xdr:clientData/>
  </xdr:twoCellAnchor>
  <xdr:twoCellAnchor>
    <xdr:from>
      <xdr:col>0</xdr:col>
      <xdr:colOff>590550</xdr:colOff>
      <xdr:row>2</xdr:row>
      <xdr:rowOff>180975</xdr:rowOff>
    </xdr:from>
    <xdr:to>
      <xdr:col>12</xdr:col>
      <xdr:colOff>142875</xdr:colOff>
      <xdr:row>10</xdr:row>
      <xdr:rowOff>114300</xdr:rowOff>
    </xdr:to>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590550" y="561975"/>
          <a:ext cx="8943975"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i-FI" sz="1100"/>
            <a:t>Energialaskuri</a:t>
          </a:r>
          <a:r>
            <a:rPr lang="fi-FI" sz="1100" baseline="0"/>
            <a:t> laskee rakennuksen lämmitystarvetta vuoden aikana.  Laskuri olettaa eläinten painon pysyvän samana, eli lihotuseläimillä kokovuoden aikana kertyvä lämmitystarve ei vastaa rakennuksen todellista lämmitystarvetta.  Kiinnostavinta tietoa tässä tapauksessa on  hetkellinen lämmitystehon tarve. Ohjelma kertoo lisäksi mihin lämmitystä tarvitaan (korvausilma, rakenteiden läpi menevähukkalämpö).  Ohjelman vuoden aikasina lämpötiloina on käytetty Vantaan astepäivälukuja, jotka vastaavat  Etelä-Suomen (alue 1.)  vuotuisia sääoloja.  (Pohjoisessa sijaitseville rakennuksille astepäivälukuina pitää käyttää pohjoisen astepäivälukuja.)</a:t>
          </a:r>
        </a:p>
        <a:p>
          <a:r>
            <a:rPr lang="fi-FI" sz="1100" baseline="0"/>
            <a:t>Syöttöarvot välilehdelle laitetaan rakennuksen tiedot.</a:t>
          </a:r>
        </a:p>
        <a:p>
          <a:r>
            <a:rPr lang="fi-FI" sz="1100" baseline="0"/>
            <a:t>Kuvaajat välilehdellä on kuvaajat sekä taulukot energian tarpeesta eri lämpötiloissa eri painoisille eläimille. Sisälämpötiloiksi on oletettu CIGR:n suosituslämpötilat.</a:t>
          </a:r>
          <a:endParaRPr lang="fi-FI" sz="1100"/>
        </a:p>
      </xdr:txBody>
    </xdr:sp>
    <xdr:clientData/>
  </xdr:twoCellAnchor>
  <xdr:twoCellAnchor>
    <xdr:from>
      <xdr:col>2</xdr:col>
      <xdr:colOff>0</xdr:colOff>
      <xdr:row>30</xdr:row>
      <xdr:rowOff>0</xdr:rowOff>
    </xdr:from>
    <xdr:to>
      <xdr:col>9</xdr:col>
      <xdr:colOff>361950</xdr:colOff>
      <xdr:row>50</xdr:row>
      <xdr:rowOff>95250</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1400175" y="5791200"/>
          <a:ext cx="6524625" cy="3905250"/>
          <a:chOff x="1219200" y="6143625"/>
          <a:chExt cx="6438900" cy="3905250"/>
        </a:xfrm>
      </xdr:grpSpPr>
      <xdr:grpSp>
        <xdr:nvGrpSpPr>
          <xdr:cNvPr id="5" name="Ryhmä 4">
            <a:extLst>
              <a:ext uri="{FF2B5EF4-FFF2-40B4-BE49-F238E27FC236}">
                <a16:creationId xmlns:a16="http://schemas.microsoft.com/office/drawing/2014/main" id="{00000000-0008-0000-0000-000005000000}"/>
              </a:ext>
            </a:extLst>
          </xdr:cNvPr>
          <xdr:cNvGrpSpPr/>
        </xdr:nvGrpSpPr>
        <xdr:grpSpPr>
          <a:xfrm>
            <a:off x="1219200" y="6143625"/>
            <a:ext cx="6438900" cy="3886200"/>
            <a:chOff x="1219200" y="6143625"/>
            <a:chExt cx="6438900" cy="3886200"/>
          </a:xfrm>
        </xdr:grpSpPr>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9200" y="6172200"/>
              <a:ext cx="3876675" cy="3076575"/>
            </a:xfrm>
            <a:prstGeom prst="rect">
              <a:avLst/>
            </a:prstGeom>
            <a:noFill/>
          </xdr:spPr>
        </xdr:pic>
        <xdr:pic>
          <xdr:nvPicPr>
            <xdr:cNvPr id="8" name="Picture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00625" y="6143625"/>
              <a:ext cx="2657475" cy="3886200"/>
            </a:xfrm>
            <a:prstGeom prst="rect">
              <a:avLst/>
            </a:prstGeom>
            <a:noFill/>
          </xdr:spPr>
        </xdr:pic>
      </xdr:grpSp>
      <xdr:sp macro="" textlink="">
        <xdr:nvSpPr>
          <xdr:cNvPr id="6" name="Tekstikehys 5">
            <a:extLst>
              <a:ext uri="{FF2B5EF4-FFF2-40B4-BE49-F238E27FC236}">
                <a16:creationId xmlns:a16="http://schemas.microsoft.com/office/drawing/2014/main" id="{00000000-0008-0000-0000-000006000000}"/>
              </a:ext>
            </a:extLst>
          </xdr:cNvPr>
          <xdr:cNvSpPr txBox="1"/>
        </xdr:nvSpPr>
        <xdr:spPr>
          <a:xfrm>
            <a:off x="1476375" y="9277350"/>
            <a:ext cx="34671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i-FI" sz="1100"/>
              <a:t>Esimerkki lämmöneristys paksuuksista ja U-arvoista eri alueilla (MMM-RMO</a:t>
            </a:r>
            <a:r>
              <a:rPr lang="fi-FI" sz="1100" baseline="0"/>
              <a:t> C2.2).</a:t>
            </a:r>
            <a:endParaRPr lang="fi-FI"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151041</xdr:colOff>
      <xdr:row>15</xdr:row>
      <xdr:rowOff>133350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149678</xdr:colOff>
      <xdr:row>0</xdr:row>
      <xdr:rowOff>0</xdr:rowOff>
    </xdr:from>
    <xdr:to>
      <xdr:col>12</xdr:col>
      <xdr:colOff>285750</xdr:colOff>
      <xdr:row>15</xdr:row>
      <xdr:rowOff>136071</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272142</xdr:colOff>
      <xdr:row>0</xdr:row>
      <xdr:rowOff>1</xdr:rowOff>
    </xdr:from>
    <xdr:to>
      <xdr:col>18</xdr:col>
      <xdr:colOff>571500</xdr:colOff>
      <xdr:row>15</xdr:row>
      <xdr:rowOff>152401</xdr:rowOff>
    </xdr:to>
    <xdr:graphicFrame macro="">
      <xdr:nvGraphicFramePr>
        <xdr:cNvPr id="4" name="Kaavi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525235</xdr:colOff>
      <xdr:row>15</xdr:row>
      <xdr:rowOff>136070</xdr:rowOff>
    </xdr:from>
    <xdr:to>
      <xdr:col>11</xdr:col>
      <xdr:colOff>669471</xdr:colOff>
      <xdr:row>30</xdr:row>
      <xdr:rowOff>27213</xdr:rowOff>
    </xdr:to>
    <xdr:graphicFrame macro="">
      <xdr:nvGraphicFramePr>
        <xdr:cNvPr id="6" name="Kaavi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661307</xdr:colOff>
      <xdr:row>15</xdr:row>
      <xdr:rowOff>130629</xdr:rowOff>
    </xdr:from>
    <xdr:to>
      <xdr:col>18</xdr:col>
      <xdr:colOff>547007</xdr:colOff>
      <xdr:row>30</xdr:row>
      <xdr:rowOff>21772</xdr:rowOff>
    </xdr:to>
    <xdr:graphicFrame macro="">
      <xdr:nvGraphicFramePr>
        <xdr:cNvPr id="7" name="Kaavio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495301</xdr:colOff>
      <xdr:row>15</xdr:row>
      <xdr:rowOff>119743</xdr:rowOff>
    </xdr:from>
    <xdr:to>
      <xdr:col>26</xdr:col>
      <xdr:colOff>217715</xdr:colOff>
      <xdr:row>30</xdr:row>
      <xdr:rowOff>10886</xdr:rowOff>
    </xdr:to>
    <xdr:graphicFrame macro="">
      <xdr:nvGraphicFramePr>
        <xdr:cNvPr id="8" name="Kaavio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30</xdr:row>
      <xdr:rowOff>21771</xdr:rowOff>
    </xdr:from>
    <xdr:to>
      <xdr:col>5</xdr:col>
      <xdr:colOff>163286</xdr:colOff>
      <xdr:row>44</xdr:row>
      <xdr:rowOff>103414</xdr:rowOff>
    </xdr:to>
    <xdr:graphicFrame macro="">
      <xdr:nvGraphicFramePr>
        <xdr:cNvPr id="9" name="Kaavio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160564</xdr:colOff>
      <xdr:row>30</xdr:row>
      <xdr:rowOff>10886</xdr:rowOff>
    </xdr:from>
    <xdr:to>
      <xdr:col>12</xdr:col>
      <xdr:colOff>255814</xdr:colOff>
      <xdr:row>44</xdr:row>
      <xdr:rowOff>92529</xdr:rowOff>
    </xdr:to>
    <xdr:graphicFrame macro="">
      <xdr:nvGraphicFramePr>
        <xdr:cNvPr id="10" name="Kaavio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255814</xdr:colOff>
      <xdr:row>30</xdr:row>
      <xdr:rowOff>19049</xdr:rowOff>
    </xdr:from>
    <xdr:to>
      <xdr:col>19</xdr:col>
      <xdr:colOff>225878</xdr:colOff>
      <xdr:row>44</xdr:row>
      <xdr:rowOff>100692</xdr:rowOff>
    </xdr:to>
    <xdr:graphicFrame macro="">
      <xdr:nvGraphicFramePr>
        <xdr:cNvPr id="11" name="Kaavio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220436</xdr:colOff>
      <xdr:row>30</xdr:row>
      <xdr:rowOff>43544</xdr:rowOff>
    </xdr:from>
    <xdr:to>
      <xdr:col>26</xdr:col>
      <xdr:colOff>315686</xdr:colOff>
      <xdr:row>44</xdr:row>
      <xdr:rowOff>138794</xdr:rowOff>
    </xdr:to>
    <xdr:graphicFrame macro="">
      <xdr:nvGraphicFramePr>
        <xdr:cNvPr id="12" name="Kaavio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E28"/>
  <sheetViews>
    <sheetView tabSelected="1" topLeftCell="A16" workbookViewId="0">
      <selection sqref="A1:XFD1048576"/>
    </sheetView>
  </sheetViews>
  <sheetFormatPr defaultRowHeight="15" x14ac:dyDescent="0.25"/>
  <cols>
    <col min="1" max="1" width="9.140625" style="12"/>
    <col min="2" max="2" width="11.85546875" style="12" bestFit="1" customWidth="1"/>
    <col min="3" max="3" width="37.5703125" style="12" bestFit="1" customWidth="1"/>
    <col min="4" max="16384" width="9.140625" style="12"/>
  </cols>
  <sheetData>
    <row r="2" spans="2:5" x14ac:dyDescent="0.25">
      <c r="B2" s="11"/>
    </row>
    <row r="12" spans="2:5" x14ac:dyDescent="0.25">
      <c r="B12" s="13" t="s">
        <v>0</v>
      </c>
      <c r="C12" s="13" t="s">
        <v>82</v>
      </c>
      <c r="D12" s="13"/>
      <c r="E12" s="13"/>
    </row>
    <row r="13" spans="2:5" x14ac:dyDescent="0.25">
      <c r="B13" s="13"/>
      <c r="C13" s="13"/>
      <c r="D13" s="13"/>
      <c r="E13" s="13"/>
    </row>
    <row r="14" spans="2:5" x14ac:dyDescent="0.25">
      <c r="B14" s="14" t="s">
        <v>1</v>
      </c>
      <c r="C14" s="13"/>
      <c r="D14" s="13"/>
      <c r="E14" s="13"/>
    </row>
    <row r="15" spans="2:5" x14ac:dyDescent="0.25">
      <c r="B15" s="13"/>
      <c r="C15" s="13" t="s">
        <v>83</v>
      </c>
      <c r="D15" s="13" t="s">
        <v>33</v>
      </c>
      <c r="E15" s="13"/>
    </row>
    <row r="16" spans="2:5" ht="18" x14ac:dyDescent="0.35">
      <c r="B16" s="13"/>
      <c r="C16" s="13" t="s">
        <v>3</v>
      </c>
      <c r="D16" s="13" t="s">
        <v>34</v>
      </c>
      <c r="E16" s="13"/>
    </row>
    <row r="17" spans="2:5" ht="18" x14ac:dyDescent="0.35">
      <c r="B17" s="13"/>
      <c r="C17" s="13" t="s">
        <v>4</v>
      </c>
      <c r="D17" s="13" t="s">
        <v>35</v>
      </c>
      <c r="E17" s="13"/>
    </row>
    <row r="18" spans="2:5" x14ac:dyDescent="0.25">
      <c r="B18" s="13"/>
      <c r="C18" s="13"/>
      <c r="D18" s="13"/>
      <c r="E18" s="13"/>
    </row>
    <row r="19" spans="2:5" x14ac:dyDescent="0.25">
      <c r="B19" s="14" t="s">
        <v>6</v>
      </c>
      <c r="C19" s="13"/>
      <c r="D19" s="13"/>
      <c r="E19" s="13"/>
    </row>
    <row r="20" spans="2:5" x14ac:dyDescent="0.25">
      <c r="B20" s="13"/>
      <c r="C20" s="13" t="s">
        <v>7</v>
      </c>
      <c r="D20" s="13" t="s">
        <v>36</v>
      </c>
      <c r="E20" s="13"/>
    </row>
    <row r="21" spans="2:5" x14ac:dyDescent="0.25">
      <c r="B21" s="13"/>
      <c r="C21" s="13" t="s">
        <v>9</v>
      </c>
      <c r="D21" s="13" t="s">
        <v>37</v>
      </c>
      <c r="E21" s="13"/>
    </row>
    <row r="22" spans="2:5" x14ac:dyDescent="0.25">
      <c r="B22" s="13"/>
      <c r="C22" s="13" t="s">
        <v>10</v>
      </c>
      <c r="D22" s="13" t="s">
        <v>84</v>
      </c>
      <c r="E22" s="13"/>
    </row>
    <row r="23" spans="2:5" x14ac:dyDescent="0.25">
      <c r="B23" s="13"/>
      <c r="C23" s="13" t="s">
        <v>12</v>
      </c>
      <c r="D23" s="13" t="s">
        <v>38</v>
      </c>
      <c r="E23" s="13"/>
    </row>
    <row r="24" spans="2:5" x14ac:dyDescent="0.25">
      <c r="B24" s="13"/>
      <c r="C24" s="13" t="s">
        <v>13</v>
      </c>
      <c r="D24" s="13" t="s">
        <v>41</v>
      </c>
      <c r="E24" s="13"/>
    </row>
    <row r="25" spans="2:5" x14ac:dyDescent="0.25">
      <c r="B25" s="13"/>
      <c r="C25" s="13" t="s">
        <v>39</v>
      </c>
      <c r="D25" s="13" t="s">
        <v>85</v>
      </c>
      <c r="E25" s="13"/>
    </row>
    <row r="26" spans="2:5" x14ac:dyDescent="0.25">
      <c r="B26" s="13"/>
      <c r="C26" s="13"/>
      <c r="D26" s="13"/>
      <c r="E26" s="13"/>
    </row>
    <row r="27" spans="2:5" x14ac:dyDescent="0.25">
      <c r="B27" s="13"/>
      <c r="C27" s="13"/>
      <c r="D27" s="13"/>
      <c r="E27" s="13"/>
    </row>
    <row r="28" spans="2:5" x14ac:dyDescent="0.25">
      <c r="B28" s="13"/>
      <c r="C28" s="13"/>
      <c r="D28" s="13"/>
      <c r="E28" s="13"/>
    </row>
  </sheetData>
  <sheetProtection password="C001"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3:S181"/>
  <sheetViews>
    <sheetView topLeftCell="A7" workbookViewId="0">
      <selection activeCell="D21" activeCellId="3" sqref="D6:D7 D13:D14 D16:D17 D21:D25"/>
    </sheetView>
  </sheetViews>
  <sheetFormatPr defaultRowHeight="15" x14ac:dyDescent="0.25"/>
  <cols>
    <col min="1" max="2" width="9.140625" style="1"/>
    <col min="3" max="3" width="37.5703125" style="1" bestFit="1" customWidth="1"/>
    <col min="4" max="4" width="9.140625" style="1"/>
    <col min="5" max="5" width="9.5703125" style="1" bestFit="1" customWidth="1"/>
    <col min="6" max="7" width="9.140625" style="1"/>
    <col min="8" max="8" width="12.28515625" style="1" bestFit="1" customWidth="1"/>
    <col min="9" max="9" width="12.7109375" style="1" bestFit="1" customWidth="1"/>
    <col min="10" max="15" width="9.140625" style="1" customWidth="1"/>
    <col min="16" max="16" width="18.85546875" style="1" bestFit="1" customWidth="1"/>
    <col min="17" max="17" width="9.140625" style="1"/>
    <col min="18" max="18" width="25.140625" style="1" bestFit="1" customWidth="1"/>
    <col min="19" max="19" width="17.85546875" style="1" bestFit="1" customWidth="1"/>
    <col min="20" max="16384" width="9.140625" style="1"/>
  </cols>
  <sheetData>
    <row r="3" spans="2:5" x14ac:dyDescent="0.25">
      <c r="B3" s="6" t="s">
        <v>0</v>
      </c>
    </row>
    <row r="5" spans="2:5" x14ac:dyDescent="0.25">
      <c r="B5" s="6" t="s">
        <v>1</v>
      </c>
    </row>
    <row r="6" spans="2:5" x14ac:dyDescent="0.25">
      <c r="C6" s="1" t="s">
        <v>40</v>
      </c>
      <c r="D6" s="3">
        <v>200</v>
      </c>
      <c r="E6" s="1" t="s">
        <v>2</v>
      </c>
    </row>
    <row r="7" spans="2:5" ht="18" x14ac:dyDescent="0.35">
      <c r="C7" s="1" t="s">
        <v>4</v>
      </c>
      <c r="D7" s="4">
        <v>50</v>
      </c>
      <c r="E7" s="1" t="s">
        <v>5</v>
      </c>
    </row>
    <row r="8" spans="2:5" x14ac:dyDescent="0.25">
      <c r="C8" s="1" t="s">
        <v>42</v>
      </c>
      <c r="D8" s="1">
        <v>1.25</v>
      </c>
      <c r="E8" s="1" t="s">
        <v>43</v>
      </c>
    </row>
    <row r="9" spans="2:5" x14ac:dyDescent="0.25">
      <c r="C9" s="1" t="s">
        <v>44</v>
      </c>
      <c r="D9" s="1">
        <v>1</v>
      </c>
    </row>
    <row r="12" spans="2:5" x14ac:dyDescent="0.25">
      <c r="B12" s="6" t="s">
        <v>6</v>
      </c>
    </row>
    <row r="13" spans="2:5" x14ac:dyDescent="0.25">
      <c r="C13" s="1" t="s">
        <v>7</v>
      </c>
      <c r="D13" s="3">
        <v>60</v>
      </c>
      <c r="E13" s="1" t="s">
        <v>8</v>
      </c>
    </row>
    <row r="14" spans="2:5" x14ac:dyDescent="0.25">
      <c r="C14" s="1" t="s">
        <v>9</v>
      </c>
      <c r="D14" s="4">
        <v>20</v>
      </c>
      <c r="E14" s="1" t="s">
        <v>8</v>
      </c>
    </row>
    <row r="15" spans="2:5" ht="17.25" x14ac:dyDescent="0.25">
      <c r="C15" s="1" t="s">
        <v>10</v>
      </c>
      <c r="D15" s="1">
        <f>+area(D13,D14)</f>
        <v>1200</v>
      </c>
      <c r="E15" s="1" t="s">
        <v>11</v>
      </c>
    </row>
    <row r="16" spans="2:5" x14ac:dyDescent="0.25">
      <c r="C16" s="1" t="s">
        <v>12</v>
      </c>
      <c r="D16" s="3">
        <v>3.3</v>
      </c>
      <c r="E16" s="1" t="s">
        <v>8</v>
      </c>
    </row>
    <row r="17" spans="3:5" ht="17.25" x14ac:dyDescent="0.25">
      <c r="C17" s="1" t="s">
        <v>13</v>
      </c>
      <c r="D17" s="4">
        <v>0</v>
      </c>
      <c r="E17" s="1" t="s">
        <v>11</v>
      </c>
    </row>
    <row r="20" spans="3:5" x14ac:dyDescent="0.25">
      <c r="C20" s="1" t="s">
        <v>14</v>
      </c>
    </row>
    <row r="21" spans="3:5" x14ac:dyDescent="0.25">
      <c r="C21" s="1" t="s">
        <v>15</v>
      </c>
      <c r="D21" s="3">
        <v>0.4</v>
      </c>
      <c r="E21" s="1" t="s">
        <v>16</v>
      </c>
    </row>
    <row r="22" spans="3:5" x14ac:dyDescent="0.25">
      <c r="C22" s="1" t="s">
        <v>17</v>
      </c>
      <c r="D22" s="5"/>
      <c r="E22" s="1" t="s">
        <v>16</v>
      </c>
    </row>
    <row r="23" spans="3:5" x14ac:dyDescent="0.25">
      <c r="C23" s="1" t="s">
        <v>18</v>
      </c>
      <c r="D23" s="5">
        <v>3</v>
      </c>
      <c r="E23" s="1" t="s">
        <v>16</v>
      </c>
    </row>
    <row r="24" spans="3:5" x14ac:dyDescent="0.25">
      <c r="C24" s="1" t="s">
        <v>19</v>
      </c>
      <c r="D24" s="5">
        <v>0.26</v>
      </c>
      <c r="E24" s="1" t="s">
        <v>16</v>
      </c>
    </row>
    <row r="25" spans="3:5" x14ac:dyDescent="0.25">
      <c r="C25" s="1" t="s">
        <v>49</v>
      </c>
      <c r="D25" s="4">
        <v>0.6</v>
      </c>
      <c r="E25" s="1" t="s">
        <v>16</v>
      </c>
    </row>
    <row r="27" spans="3:5" x14ac:dyDescent="0.25">
      <c r="C27" s="1" t="s">
        <v>45</v>
      </c>
      <c r="D27" s="1">
        <f>2*(D13*D16+D14*D16)-D17</f>
        <v>528</v>
      </c>
      <c r="E27" s="1" t="s">
        <v>46</v>
      </c>
    </row>
    <row r="28" spans="3:5" x14ac:dyDescent="0.25">
      <c r="C28" s="1" t="s">
        <v>13</v>
      </c>
      <c r="D28" s="1">
        <f>+D17</f>
        <v>0</v>
      </c>
      <c r="E28" s="1" t="s">
        <v>46</v>
      </c>
    </row>
    <row r="29" spans="3:5" x14ac:dyDescent="0.25">
      <c r="C29" s="1" t="s">
        <v>47</v>
      </c>
      <c r="D29" s="1">
        <f>+D13*D14</f>
        <v>1200</v>
      </c>
      <c r="E29" s="1" t="s">
        <v>46</v>
      </c>
    </row>
    <row r="30" spans="3:5" x14ac:dyDescent="0.25">
      <c r="C30" s="1" t="s">
        <v>48</v>
      </c>
      <c r="D30" s="1">
        <f>+D13*2+(D14-2)*2</f>
        <v>156</v>
      </c>
      <c r="E30" s="1" t="s">
        <v>46</v>
      </c>
    </row>
    <row r="37" spans="2:18" hidden="1" x14ac:dyDescent="0.25">
      <c r="B37" s="6" t="s">
        <v>21</v>
      </c>
    </row>
    <row r="38" spans="2:18" hidden="1" x14ac:dyDescent="0.25"/>
    <row r="39" spans="2:18" hidden="1" x14ac:dyDescent="0.25">
      <c r="C39" s="1" t="s">
        <v>32</v>
      </c>
      <c r="D39" s="1">
        <v>-32</v>
      </c>
      <c r="E39" s="1">
        <v>-26</v>
      </c>
      <c r="F39" s="1">
        <v>-22</v>
      </c>
      <c r="G39" s="1">
        <v>-18</v>
      </c>
      <c r="H39" s="1">
        <v>-14</v>
      </c>
      <c r="I39" s="1">
        <v>-10</v>
      </c>
      <c r="J39" s="1">
        <v>-6</v>
      </c>
      <c r="K39" s="1">
        <v>-2</v>
      </c>
      <c r="L39" s="1">
        <v>2</v>
      </c>
      <c r="M39" s="1">
        <v>6</v>
      </c>
      <c r="N39" s="1">
        <v>10</v>
      </c>
      <c r="O39" s="1">
        <v>14</v>
      </c>
      <c r="P39" s="1">
        <v>18</v>
      </c>
      <c r="Q39" s="1">
        <v>22</v>
      </c>
      <c r="R39" s="1">
        <v>26</v>
      </c>
    </row>
    <row r="40" spans="2:18" hidden="1" x14ac:dyDescent="0.25">
      <c r="C40" s="7" t="s">
        <v>22</v>
      </c>
      <c r="D40" s="1">
        <v>7</v>
      </c>
      <c r="E40" s="1">
        <v>7</v>
      </c>
      <c r="F40" s="1">
        <v>7</v>
      </c>
      <c r="G40" s="1">
        <v>7</v>
      </c>
      <c r="H40" s="1">
        <v>7</v>
      </c>
      <c r="I40" s="1">
        <v>7</v>
      </c>
      <c r="J40" s="1">
        <v>7</v>
      </c>
      <c r="K40" s="1">
        <v>7</v>
      </c>
      <c r="L40" s="1">
        <v>7</v>
      </c>
      <c r="M40" s="1">
        <v>7</v>
      </c>
      <c r="N40" s="1">
        <v>7</v>
      </c>
      <c r="O40" s="1">
        <v>7</v>
      </c>
      <c r="P40" s="1">
        <v>7</v>
      </c>
      <c r="Q40" s="1">
        <v>7</v>
      </c>
      <c r="R40" s="1">
        <v>7</v>
      </c>
    </row>
    <row r="41" spans="2:18" hidden="1" x14ac:dyDescent="0.25">
      <c r="C41" s="7" t="s">
        <v>20</v>
      </c>
      <c r="D41" s="1">
        <v>50</v>
      </c>
      <c r="E41" s="1">
        <v>50</v>
      </c>
      <c r="F41" s="1">
        <v>50</v>
      </c>
      <c r="G41" s="1">
        <v>50</v>
      </c>
      <c r="H41" s="1">
        <v>50</v>
      </c>
      <c r="I41" s="1">
        <v>50</v>
      </c>
      <c r="J41" s="1">
        <v>50</v>
      </c>
      <c r="K41" s="1">
        <v>50</v>
      </c>
      <c r="L41" s="1">
        <v>50</v>
      </c>
      <c r="M41" s="1">
        <v>50</v>
      </c>
      <c r="N41" s="1">
        <v>50</v>
      </c>
      <c r="O41" s="1">
        <v>50</v>
      </c>
      <c r="P41" s="1">
        <v>50</v>
      </c>
      <c r="Q41" s="1">
        <v>50</v>
      </c>
      <c r="R41" s="1">
        <v>50</v>
      </c>
    </row>
    <row r="42" spans="2:18" hidden="1" x14ac:dyDescent="0.25">
      <c r="C42" s="7" t="s">
        <v>29</v>
      </c>
      <c r="D42" s="2">
        <f>p(D41,$D$6)</f>
        <v>1679.706635013295</v>
      </c>
      <c r="E42" s="2">
        <f t="shared" ref="E42:R42" si="0">p(E41,$D$6)</f>
        <v>1679.706635013295</v>
      </c>
      <c r="F42" s="2">
        <f t="shared" si="0"/>
        <v>1679.706635013295</v>
      </c>
      <c r="G42" s="2">
        <f t="shared" si="0"/>
        <v>1679.706635013295</v>
      </c>
      <c r="H42" s="2">
        <f t="shared" si="0"/>
        <v>1679.706635013295</v>
      </c>
      <c r="I42" s="2">
        <f t="shared" si="0"/>
        <v>1679.706635013295</v>
      </c>
      <c r="J42" s="2">
        <f t="shared" si="0"/>
        <v>1679.706635013295</v>
      </c>
      <c r="K42" s="2">
        <f t="shared" si="0"/>
        <v>1679.706635013295</v>
      </c>
      <c r="L42" s="2">
        <f t="shared" si="0"/>
        <v>1679.706635013295</v>
      </c>
      <c r="M42" s="2">
        <f t="shared" si="0"/>
        <v>1679.706635013295</v>
      </c>
      <c r="N42" s="2">
        <f t="shared" si="0"/>
        <v>1679.706635013295</v>
      </c>
      <c r="O42" s="2">
        <f t="shared" si="0"/>
        <v>1679.706635013295</v>
      </c>
      <c r="P42" s="2">
        <f t="shared" si="0"/>
        <v>1679.706635013295</v>
      </c>
      <c r="Q42" s="2">
        <f t="shared" si="0"/>
        <v>1679.706635013295</v>
      </c>
      <c r="R42" s="2">
        <f t="shared" si="0"/>
        <v>1679.706635013295</v>
      </c>
    </row>
    <row r="43" spans="2:18" hidden="1" x14ac:dyDescent="0.25">
      <c r="C43" s="7" t="s">
        <v>30</v>
      </c>
      <c r="D43" s="2">
        <f t="shared" ref="D43:R43" si="1">+RHo(D41,$D$6,D50,D47,$D$15,D49)</f>
        <v>1972.3961419885334</v>
      </c>
      <c r="E43" s="2">
        <f t="shared" si="1"/>
        <v>2013.3740907333695</v>
      </c>
      <c r="F43" s="2">
        <f t="shared" si="1"/>
        <v>2056.0645996338412</v>
      </c>
      <c r="G43" s="2">
        <f t="shared" si="1"/>
        <v>2117.5474970544124</v>
      </c>
      <c r="H43" s="2">
        <f t="shared" si="1"/>
        <v>2206.8775613450243</v>
      </c>
      <c r="I43" s="2">
        <f t="shared" si="1"/>
        <v>2338.9833872839599</v>
      </c>
      <c r="J43" s="2">
        <f t="shared" si="1"/>
        <v>2540.4684345441215</v>
      </c>
      <c r="K43" s="2">
        <f t="shared" si="1"/>
        <v>2864.1051861600672</v>
      </c>
      <c r="L43" s="2">
        <f t="shared" si="1"/>
        <v>3432.2272021851559</v>
      </c>
      <c r="M43" s="2">
        <f t="shared" si="1"/>
        <v>4609.529833893258</v>
      </c>
      <c r="N43" s="2">
        <f t="shared" si="1"/>
        <v>8199.8360190831136</v>
      </c>
      <c r="O43" s="2">
        <f t="shared" si="1"/>
        <v>587199.14850615896</v>
      </c>
      <c r="P43" s="2">
        <f t="shared" si="1"/>
        <v>-6696.6442606256078</v>
      </c>
      <c r="Q43" s="2">
        <f t="shared" si="1"/>
        <v>-2962.177617299024</v>
      </c>
      <c r="R43" s="2">
        <f t="shared" si="1"/>
        <v>-1752.6532901917519</v>
      </c>
    </row>
    <row r="44" spans="2:18" hidden="1" x14ac:dyDescent="0.25">
      <c r="C44" s="7" t="s">
        <v>31</v>
      </c>
      <c r="D44" s="2">
        <f t="shared" ref="D44:R44" si="2">+MAX(D42:D43)</f>
        <v>1972.3961419885334</v>
      </c>
      <c r="E44" s="2">
        <f t="shared" si="2"/>
        <v>2013.3740907333695</v>
      </c>
      <c r="F44" s="2">
        <f t="shared" si="2"/>
        <v>2056.0645996338412</v>
      </c>
      <c r="G44" s="2">
        <f t="shared" si="2"/>
        <v>2117.5474970544124</v>
      </c>
      <c r="H44" s="2">
        <f t="shared" si="2"/>
        <v>2206.8775613450243</v>
      </c>
      <c r="I44" s="2">
        <f t="shared" si="2"/>
        <v>2338.9833872839599</v>
      </c>
      <c r="J44" s="2">
        <f t="shared" si="2"/>
        <v>2540.4684345441215</v>
      </c>
      <c r="K44" s="2">
        <f t="shared" si="2"/>
        <v>2864.1051861600672</v>
      </c>
      <c r="L44" s="2">
        <f t="shared" si="2"/>
        <v>3432.2272021851559</v>
      </c>
      <c r="M44" s="2">
        <f t="shared" si="2"/>
        <v>4609.529833893258</v>
      </c>
      <c r="N44" s="2">
        <f t="shared" si="2"/>
        <v>8199.8360190831136</v>
      </c>
      <c r="O44" s="2">
        <f t="shared" si="2"/>
        <v>587199.14850615896</v>
      </c>
      <c r="P44" s="2">
        <f t="shared" si="2"/>
        <v>1679.706635013295</v>
      </c>
      <c r="Q44" s="2">
        <f t="shared" si="2"/>
        <v>1679.706635013295</v>
      </c>
      <c r="R44" s="2">
        <f t="shared" si="2"/>
        <v>1679.706635013295</v>
      </c>
    </row>
    <row r="45" spans="2:18" hidden="1" x14ac:dyDescent="0.25">
      <c r="C45" s="1" t="s">
        <v>23</v>
      </c>
      <c r="D45" s="1">
        <f>+pkyll(D40)</f>
        <v>1001.7041569137132</v>
      </c>
      <c r="E45" s="1">
        <f t="shared" ref="E45:R45" si="3">+pkyll(E40)</f>
        <v>1001.7041569137132</v>
      </c>
      <c r="F45" s="1">
        <f t="shared" si="3"/>
        <v>1001.7041569137132</v>
      </c>
      <c r="G45" s="1">
        <f t="shared" si="3"/>
        <v>1001.7041569137132</v>
      </c>
      <c r="H45" s="1">
        <f t="shared" si="3"/>
        <v>1001.7041569137132</v>
      </c>
      <c r="I45" s="1">
        <f t="shared" si="3"/>
        <v>1001.7041569137132</v>
      </c>
      <c r="J45" s="1">
        <f t="shared" si="3"/>
        <v>1001.7041569137132</v>
      </c>
      <c r="K45" s="1">
        <f t="shared" si="3"/>
        <v>1001.7041569137132</v>
      </c>
      <c r="L45" s="1">
        <f t="shared" si="3"/>
        <v>1001.7041569137132</v>
      </c>
      <c r="M45" s="1">
        <f t="shared" si="3"/>
        <v>1001.7041569137132</v>
      </c>
      <c r="N45" s="1">
        <f t="shared" si="3"/>
        <v>1001.7041569137132</v>
      </c>
      <c r="O45" s="1">
        <f t="shared" si="3"/>
        <v>1001.7041569137132</v>
      </c>
      <c r="P45" s="1">
        <f t="shared" si="3"/>
        <v>1001.7041569137132</v>
      </c>
      <c r="Q45" s="1">
        <f t="shared" si="3"/>
        <v>1001.7041569137132</v>
      </c>
      <c r="R45" s="1">
        <f t="shared" si="3"/>
        <v>1001.7041569137132</v>
      </c>
    </row>
    <row r="46" spans="2:18" hidden="1" x14ac:dyDescent="0.25">
      <c r="C46" s="1" t="s">
        <v>24</v>
      </c>
      <c r="D46" s="1">
        <f>+pkyll(D39)</f>
        <v>42.424174288527169</v>
      </c>
      <c r="E46" s="1">
        <f t="shared" ref="E46:R46" si="4">+pkyll(E39)</f>
        <v>74.180813660186374</v>
      </c>
      <c r="F46" s="1">
        <f t="shared" si="4"/>
        <v>105.91833770879838</v>
      </c>
      <c r="G46" s="1">
        <f t="shared" si="4"/>
        <v>149.3781005316697</v>
      </c>
      <c r="H46" s="1">
        <f t="shared" si="4"/>
        <v>208.20679213176459</v>
      </c>
      <c r="I46" s="1">
        <f t="shared" si="4"/>
        <v>286.96930013150785</v>
      </c>
      <c r="J46" s="1">
        <f t="shared" si="4"/>
        <v>391.32227237487109</v>
      </c>
      <c r="K46" s="1">
        <f t="shared" si="4"/>
        <v>528.20794958606598</v>
      </c>
      <c r="L46" s="1">
        <f t="shared" si="4"/>
        <v>706.06847424786042</v>
      </c>
      <c r="M46" s="1">
        <f t="shared" si="4"/>
        <v>935.08055776749416</v>
      </c>
      <c r="N46" s="1">
        <f t="shared" si="4"/>
        <v>1227.410049807864</v>
      </c>
      <c r="O46" s="1">
        <f t="shared" si="4"/>
        <v>1597.4856104484586</v>
      </c>
      <c r="P46" s="1">
        <f t="shared" si="4"/>
        <v>2062.2903468099853</v>
      </c>
      <c r="Q46" s="1">
        <f t="shared" si="4"/>
        <v>2641.6699499209726</v>
      </c>
      <c r="R46" s="1">
        <f t="shared" si="4"/>
        <v>3358.6555633834028</v>
      </c>
    </row>
    <row r="47" spans="2:18" hidden="1" x14ac:dyDescent="0.25">
      <c r="C47" s="1" t="s">
        <v>25</v>
      </c>
      <c r="D47" s="1">
        <f>+xin(D45)</f>
        <v>4.9739792619163687E-3</v>
      </c>
      <c r="E47" s="1">
        <f t="shared" ref="E47:R47" si="5">+xin(E45)</f>
        <v>4.9739792619163687E-3</v>
      </c>
      <c r="F47" s="1">
        <f t="shared" si="5"/>
        <v>4.9739792619163687E-3</v>
      </c>
      <c r="G47" s="1">
        <f t="shared" si="5"/>
        <v>4.9739792619163687E-3</v>
      </c>
      <c r="H47" s="1">
        <f t="shared" si="5"/>
        <v>4.9739792619163687E-3</v>
      </c>
      <c r="I47" s="1">
        <f t="shared" si="5"/>
        <v>4.9739792619163687E-3</v>
      </c>
      <c r="J47" s="1">
        <f t="shared" si="5"/>
        <v>4.9739792619163687E-3</v>
      </c>
      <c r="K47" s="1">
        <f t="shared" si="5"/>
        <v>4.9739792619163687E-3</v>
      </c>
      <c r="L47" s="1">
        <f t="shared" si="5"/>
        <v>4.9739792619163687E-3</v>
      </c>
      <c r="M47" s="1">
        <f t="shared" si="5"/>
        <v>4.9739792619163687E-3</v>
      </c>
      <c r="N47" s="1">
        <f t="shared" si="5"/>
        <v>4.9739792619163687E-3</v>
      </c>
      <c r="O47" s="1">
        <f t="shared" si="5"/>
        <v>4.9739792619163687E-3</v>
      </c>
      <c r="P47" s="1">
        <f t="shared" si="5"/>
        <v>4.9739792619163687E-3</v>
      </c>
      <c r="Q47" s="1">
        <f t="shared" si="5"/>
        <v>4.9739792619163687E-3</v>
      </c>
      <c r="R47" s="1">
        <f t="shared" si="5"/>
        <v>4.9739792619163687E-3</v>
      </c>
    </row>
    <row r="48" spans="2:18" hidden="1" x14ac:dyDescent="0.25">
      <c r="C48" s="1" t="s">
        <v>26</v>
      </c>
      <c r="D48" s="1">
        <f>xmax(D45)</f>
        <v>6.2174740773954613E-3</v>
      </c>
      <c r="E48" s="1">
        <f t="shared" ref="E48:R48" si="6">xmax(E45)</f>
        <v>6.2174740773954613E-3</v>
      </c>
      <c r="F48" s="1">
        <f t="shared" si="6"/>
        <v>6.2174740773954613E-3</v>
      </c>
      <c r="G48" s="1">
        <f t="shared" si="6"/>
        <v>6.2174740773954613E-3</v>
      </c>
      <c r="H48" s="1">
        <f t="shared" si="6"/>
        <v>6.2174740773954613E-3</v>
      </c>
      <c r="I48" s="1">
        <f t="shared" si="6"/>
        <v>6.2174740773954613E-3</v>
      </c>
      <c r="J48" s="1">
        <f t="shared" si="6"/>
        <v>6.2174740773954613E-3</v>
      </c>
      <c r="K48" s="1">
        <f t="shared" si="6"/>
        <v>6.2174740773954613E-3</v>
      </c>
      <c r="L48" s="1">
        <f t="shared" si="6"/>
        <v>6.2174740773954613E-3</v>
      </c>
      <c r="M48" s="1">
        <f t="shared" si="6"/>
        <v>6.2174740773954613E-3</v>
      </c>
      <c r="N48" s="1">
        <f t="shared" si="6"/>
        <v>6.2174740773954613E-3</v>
      </c>
      <c r="O48" s="1">
        <f t="shared" si="6"/>
        <v>6.2174740773954613E-3</v>
      </c>
      <c r="P48" s="1">
        <f t="shared" si="6"/>
        <v>6.2174740773954613E-3</v>
      </c>
      <c r="Q48" s="1">
        <f t="shared" si="6"/>
        <v>6.2174740773954613E-3</v>
      </c>
      <c r="R48" s="1">
        <f t="shared" si="6"/>
        <v>6.2174740773954613E-3</v>
      </c>
    </row>
    <row r="49" spans="3:19" hidden="1" x14ac:dyDescent="0.25">
      <c r="C49" s="1" t="s">
        <v>28</v>
      </c>
      <c r="D49" s="1">
        <f t="shared" ref="D49:R49" si="7">+xout($D$7,D46)</f>
        <v>1.3166123055060157E-4</v>
      </c>
      <c r="E49" s="1">
        <f t="shared" si="7"/>
        <v>2.3021631825575082E-4</v>
      </c>
      <c r="F49" s="1">
        <f t="shared" si="7"/>
        <v>3.2871208254454671E-4</v>
      </c>
      <c r="G49" s="1">
        <f t="shared" si="7"/>
        <v>4.6358720854656116E-4</v>
      </c>
      <c r="H49" s="1">
        <f t="shared" si="7"/>
        <v>6.4615901006409701E-4</v>
      </c>
      <c r="I49" s="1">
        <f t="shared" si="7"/>
        <v>8.9059437971847279E-4</v>
      </c>
      <c r="J49" s="1">
        <f t="shared" si="7"/>
        <v>1.2144484315082206E-3</v>
      </c>
      <c r="K49" s="1">
        <f t="shared" si="7"/>
        <v>1.6392660504395153E-3</v>
      </c>
      <c r="L49" s="1">
        <f t="shared" si="7"/>
        <v>2.1912469890450841E-3</v>
      </c>
      <c r="M49" s="1">
        <f t="shared" si="7"/>
        <v>2.9019741447956714E-3</v>
      </c>
      <c r="N49" s="1">
        <f t="shared" si="7"/>
        <v>3.809203602851992E-3</v>
      </c>
      <c r="O49" s="1">
        <f t="shared" si="7"/>
        <v>4.9577139634607338E-3</v>
      </c>
      <c r="P49" s="1">
        <f t="shared" si="7"/>
        <v>6.4002114211344375E-3</v>
      </c>
      <c r="Q49" s="1">
        <f t="shared" si="7"/>
        <v>8.198286051478881E-3</v>
      </c>
      <c r="R49" s="1">
        <f t="shared" si="7"/>
        <v>1.0423413817396768E-2</v>
      </c>
    </row>
    <row r="50" spans="3:19" ht="33.75" hidden="1" customHeight="1" x14ac:dyDescent="0.25">
      <c r="C50" s="1" t="s">
        <v>27</v>
      </c>
      <c r="D50" s="1">
        <f>+xmaxo(D46)</f>
        <v>2.6332246110120314E-4</v>
      </c>
      <c r="E50" s="1">
        <f>+xmaxo(E46)</f>
        <v>4.6043263651150164E-4</v>
      </c>
      <c r="F50" s="1">
        <f t="shared" ref="F50:R50" si="8">+xmaxo(F46)</f>
        <v>6.5742416508909342E-4</v>
      </c>
      <c r="G50" s="1">
        <f t="shared" si="8"/>
        <v>9.2717441709312231E-4</v>
      </c>
      <c r="H50" s="1">
        <f t="shared" si="8"/>
        <v>1.292318020128194E-3</v>
      </c>
      <c r="I50" s="1">
        <f t="shared" si="8"/>
        <v>1.7811887594369456E-3</v>
      </c>
      <c r="J50" s="1">
        <f t="shared" si="8"/>
        <v>2.4288968630164411E-3</v>
      </c>
      <c r="K50" s="1">
        <f t="shared" si="8"/>
        <v>3.2785321008790306E-3</v>
      </c>
      <c r="L50" s="1">
        <f t="shared" si="8"/>
        <v>4.3824939780901682E-3</v>
      </c>
      <c r="M50" s="1">
        <f t="shared" si="8"/>
        <v>5.8039482895913428E-3</v>
      </c>
      <c r="N50" s="1">
        <f t="shared" si="8"/>
        <v>7.618407205703984E-3</v>
      </c>
      <c r="O50" s="1">
        <f t="shared" si="8"/>
        <v>9.9154279269214676E-3</v>
      </c>
      <c r="P50" s="1">
        <f t="shared" si="8"/>
        <v>1.2800422842268875E-2</v>
      </c>
      <c r="Q50" s="1">
        <f t="shared" si="8"/>
        <v>1.6396572102957762E-2</v>
      </c>
      <c r="R50" s="1">
        <f t="shared" si="8"/>
        <v>2.0846827634793536E-2</v>
      </c>
      <c r="S50" s="7"/>
    </row>
    <row r="51" spans="3:19" hidden="1" x14ac:dyDescent="0.25">
      <c r="C51" s="1" t="s">
        <v>50</v>
      </c>
      <c r="D51" s="8">
        <f>+(D40-D39)*$D$21*$D$27/1000</f>
        <v>8.2368000000000006</v>
      </c>
      <c r="E51" s="8">
        <f t="shared" ref="E51:R51" si="9">+(E40-E39)*$D$21*$D$27/1000</f>
        <v>6.9696000000000007</v>
      </c>
      <c r="F51" s="8">
        <f t="shared" si="9"/>
        <v>6.1248000000000014</v>
      </c>
      <c r="G51" s="8">
        <f t="shared" si="9"/>
        <v>5.28</v>
      </c>
      <c r="H51" s="8">
        <f t="shared" si="9"/>
        <v>4.4352</v>
      </c>
      <c r="I51" s="8">
        <f t="shared" si="9"/>
        <v>3.5904000000000007</v>
      </c>
      <c r="J51" s="8">
        <f t="shared" si="9"/>
        <v>2.7456</v>
      </c>
      <c r="K51" s="8">
        <f t="shared" si="9"/>
        <v>1.9008</v>
      </c>
      <c r="L51" s="8">
        <f t="shared" si="9"/>
        <v>1.056</v>
      </c>
      <c r="M51" s="8">
        <f t="shared" si="9"/>
        <v>0.21120000000000003</v>
      </c>
      <c r="N51" s="8">
        <f t="shared" si="9"/>
        <v>-0.63360000000000016</v>
      </c>
      <c r="O51" s="8">
        <f t="shared" si="9"/>
        <v>-1.4784000000000002</v>
      </c>
      <c r="P51" s="8">
        <f t="shared" si="9"/>
        <v>-2.3232000000000004</v>
      </c>
      <c r="Q51" s="8">
        <f t="shared" si="9"/>
        <v>-3.1680000000000001</v>
      </c>
      <c r="R51" s="8">
        <f t="shared" si="9"/>
        <v>-4.0128000000000004</v>
      </c>
    </row>
    <row r="52" spans="3:19" hidden="1" x14ac:dyDescent="0.25">
      <c r="C52" s="1" t="s">
        <v>51</v>
      </c>
      <c r="D52" s="8">
        <f>+(D40-D39)*$D$23*$D$28/1000</f>
        <v>0</v>
      </c>
      <c r="E52" s="8">
        <f t="shared" ref="E52:R52" si="10">+(E40-E39)*$D$23*$D$28/1000</f>
        <v>0</v>
      </c>
      <c r="F52" s="8">
        <f t="shared" si="10"/>
        <v>0</v>
      </c>
      <c r="G52" s="8">
        <f t="shared" si="10"/>
        <v>0</v>
      </c>
      <c r="H52" s="8">
        <f t="shared" si="10"/>
        <v>0</v>
      </c>
      <c r="I52" s="8">
        <f t="shared" si="10"/>
        <v>0</v>
      </c>
      <c r="J52" s="8">
        <f t="shared" si="10"/>
        <v>0</v>
      </c>
      <c r="K52" s="8">
        <f t="shared" si="10"/>
        <v>0</v>
      </c>
      <c r="L52" s="8">
        <f t="shared" si="10"/>
        <v>0</v>
      </c>
      <c r="M52" s="8">
        <f t="shared" si="10"/>
        <v>0</v>
      </c>
      <c r="N52" s="8">
        <f t="shared" si="10"/>
        <v>0</v>
      </c>
      <c r="O52" s="8">
        <f t="shared" si="10"/>
        <v>0</v>
      </c>
      <c r="P52" s="8">
        <f t="shared" si="10"/>
        <v>0</v>
      </c>
      <c r="Q52" s="8">
        <f t="shared" si="10"/>
        <v>0</v>
      </c>
      <c r="R52" s="8">
        <f t="shared" si="10"/>
        <v>0</v>
      </c>
    </row>
    <row r="53" spans="3:19" hidden="1" x14ac:dyDescent="0.25">
      <c r="C53" s="1" t="s">
        <v>52</v>
      </c>
      <c r="D53" s="8">
        <f>+(D40-D39)*$D$24*$D$29/1000</f>
        <v>12.167999999999999</v>
      </c>
      <c r="E53" s="8">
        <f t="shared" ref="E53:R53" si="11">+(E40-E39)*$D$24*$D$29/1000</f>
        <v>10.295999999999999</v>
      </c>
      <c r="F53" s="8">
        <f t="shared" si="11"/>
        <v>9.048</v>
      </c>
      <c r="G53" s="8">
        <f t="shared" si="11"/>
        <v>7.8</v>
      </c>
      <c r="H53" s="8">
        <f t="shared" si="11"/>
        <v>6.5519999999999996</v>
      </c>
      <c r="I53" s="8">
        <f t="shared" si="11"/>
        <v>5.3040000000000003</v>
      </c>
      <c r="J53" s="8">
        <f t="shared" si="11"/>
        <v>4.056</v>
      </c>
      <c r="K53" s="8">
        <f t="shared" si="11"/>
        <v>2.8079999999999998</v>
      </c>
      <c r="L53" s="8">
        <f t="shared" si="11"/>
        <v>1.56</v>
      </c>
      <c r="M53" s="8">
        <f t="shared" si="11"/>
        <v>0.312</v>
      </c>
      <c r="N53" s="8">
        <f t="shared" si="11"/>
        <v>-0.93600000000000005</v>
      </c>
      <c r="O53" s="8">
        <f t="shared" si="11"/>
        <v>-2.1840000000000002</v>
      </c>
      <c r="P53" s="8">
        <f t="shared" si="11"/>
        <v>-3.4320000000000004</v>
      </c>
      <c r="Q53" s="8">
        <f t="shared" si="11"/>
        <v>-4.68</v>
      </c>
      <c r="R53" s="8">
        <f t="shared" si="11"/>
        <v>-5.9280000000000008</v>
      </c>
    </row>
    <row r="54" spans="3:19" hidden="1" x14ac:dyDescent="0.25">
      <c r="C54" s="1" t="s">
        <v>53</v>
      </c>
      <c r="D54" s="8">
        <f>+(D40-D39)*$D$25*$D$30/1000</f>
        <v>3.6503999999999994</v>
      </c>
      <c r="E54" s="8">
        <f t="shared" ref="E54:R54" si="12">+(E40-E39)*$D$25*$D$30/1000</f>
        <v>3.0888</v>
      </c>
      <c r="F54" s="8">
        <f t="shared" si="12"/>
        <v>2.7143999999999995</v>
      </c>
      <c r="G54" s="8">
        <f t="shared" si="12"/>
        <v>2.34</v>
      </c>
      <c r="H54" s="8">
        <f t="shared" si="12"/>
        <v>1.9656</v>
      </c>
      <c r="I54" s="8">
        <f t="shared" si="12"/>
        <v>1.5911999999999997</v>
      </c>
      <c r="J54" s="8">
        <f t="shared" si="12"/>
        <v>1.2167999999999999</v>
      </c>
      <c r="K54" s="8">
        <f t="shared" si="12"/>
        <v>0.84239999999999982</v>
      </c>
      <c r="L54" s="8">
        <f t="shared" si="12"/>
        <v>0.46800000000000003</v>
      </c>
      <c r="M54" s="8">
        <f t="shared" si="12"/>
        <v>9.3599999999999989E-2</v>
      </c>
      <c r="N54" s="8">
        <f t="shared" si="12"/>
        <v>-0.28079999999999994</v>
      </c>
      <c r="O54" s="8">
        <f t="shared" si="12"/>
        <v>-0.6552</v>
      </c>
      <c r="P54" s="8">
        <f t="shared" si="12"/>
        <v>-1.0295999999999998</v>
      </c>
      <c r="Q54" s="8">
        <f t="shared" si="12"/>
        <v>-1.4039999999999999</v>
      </c>
      <c r="R54" s="8">
        <f t="shared" si="12"/>
        <v>-1.7784</v>
      </c>
    </row>
    <row r="55" spans="3:19" hidden="1" x14ac:dyDescent="0.25">
      <c r="C55" s="9" t="s">
        <v>54</v>
      </c>
      <c r="D55" s="10">
        <f t="shared" ref="D55:R55" si="13">+D44/3600*$D$8*$D$9*(D40-D39)</f>
        <v>26.709531089428054</v>
      </c>
      <c r="E55" s="10">
        <f t="shared" si="13"/>
        <v>23.069911456319858</v>
      </c>
      <c r="F55" s="10">
        <f t="shared" si="13"/>
        <v>20.703428260201871</v>
      </c>
      <c r="G55" s="10">
        <f t="shared" si="13"/>
        <v>18.381488689708441</v>
      </c>
      <c r="H55" s="10">
        <f t="shared" si="13"/>
        <v>16.091815551474138</v>
      </c>
      <c r="I55" s="10">
        <f t="shared" si="13"/>
        <v>13.806499161051152</v>
      </c>
      <c r="J55" s="10">
        <f t="shared" si="13"/>
        <v>11.46739223926166</v>
      </c>
      <c r="K55" s="10">
        <f t="shared" si="13"/>
        <v>8.9503287067502093</v>
      </c>
      <c r="L55" s="10">
        <f t="shared" si="13"/>
        <v>5.9587277815714508</v>
      </c>
      <c r="M55" s="10">
        <f t="shared" si="13"/>
        <v>1.6005311923240479</v>
      </c>
      <c r="N55" s="10">
        <f t="shared" si="13"/>
        <v>-8.5414958532115755</v>
      </c>
      <c r="O55" s="10">
        <f t="shared" si="13"/>
        <v>-1427.2201526191363</v>
      </c>
      <c r="P55" s="10">
        <f t="shared" si="13"/>
        <v>-6.4155461753980019</v>
      </c>
      <c r="Q55" s="10">
        <f t="shared" si="13"/>
        <v>-8.748472057360912</v>
      </c>
      <c r="R55" s="10">
        <f t="shared" si="13"/>
        <v>-11.081397939323821</v>
      </c>
    </row>
    <row r="56" spans="3:19" hidden="1" x14ac:dyDescent="0.25">
      <c r="C56" s="1" t="s">
        <v>55</v>
      </c>
      <c r="D56" s="8">
        <f>+SUM(D51:D55)</f>
        <v>50.764731089428054</v>
      </c>
      <c r="E56" s="8">
        <f>+SUM(E51:E55)</f>
        <v>43.424311456319856</v>
      </c>
      <c r="F56" s="8">
        <f t="shared" ref="F56:R56" si="14">+SUM(F51:F55)</f>
        <v>38.590628260201868</v>
      </c>
      <c r="G56" s="8">
        <f t="shared" si="14"/>
        <v>33.801488689708442</v>
      </c>
      <c r="H56" s="8">
        <f t="shared" si="14"/>
        <v>29.044615551474138</v>
      </c>
      <c r="I56" s="8">
        <f t="shared" si="14"/>
        <v>24.292099161051155</v>
      </c>
      <c r="J56" s="8">
        <f t="shared" si="14"/>
        <v>19.485792239261659</v>
      </c>
      <c r="K56" s="8">
        <f t="shared" si="14"/>
        <v>14.501528706750209</v>
      </c>
      <c r="L56" s="8">
        <f t="shared" si="14"/>
        <v>9.0427277815714504</v>
      </c>
      <c r="M56" s="8">
        <f t="shared" si="14"/>
        <v>2.217331192324048</v>
      </c>
      <c r="N56" s="8">
        <f t="shared" si="14"/>
        <v>-10.391895853211576</v>
      </c>
      <c r="O56" s="8">
        <f t="shared" si="14"/>
        <v>-1431.5377526191364</v>
      </c>
      <c r="P56" s="8">
        <f t="shared" si="14"/>
        <v>-13.200346175398003</v>
      </c>
      <c r="Q56" s="8">
        <f t="shared" si="14"/>
        <v>-18.000472057360909</v>
      </c>
      <c r="R56" s="8">
        <f t="shared" si="14"/>
        <v>-22.800597939323822</v>
      </c>
    </row>
    <row r="57" spans="3:19" hidden="1" x14ac:dyDescent="0.25">
      <c r="P57" s="2"/>
      <c r="R57" s="2"/>
    </row>
    <row r="58" spans="3:19" hidden="1" x14ac:dyDescent="0.25">
      <c r="F58" s="2"/>
      <c r="G58" s="2"/>
      <c r="H58" s="2"/>
      <c r="I58" s="2"/>
      <c r="P58" s="2"/>
      <c r="R58" s="2"/>
    </row>
    <row r="59" spans="3:19" hidden="1" x14ac:dyDescent="0.25">
      <c r="F59" s="2"/>
      <c r="G59" s="2"/>
      <c r="H59" s="2"/>
      <c r="I59" s="2"/>
      <c r="P59" s="2"/>
      <c r="R59" s="2"/>
    </row>
    <row r="60" spans="3:19" hidden="1" x14ac:dyDescent="0.25">
      <c r="C60" s="1" t="s">
        <v>32</v>
      </c>
      <c r="D60" s="1">
        <v>-32</v>
      </c>
      <c r="E60" s="1">
        <v>-26</v>
      </c>
      <c r="F60" s="1">
        <v>-22</v>
      </c>
      <c r="G60" s="1">
        <v>-18</v>
      </c>
      <c r="H60" s="1">
        <v>-14</v>
      </c>
      <c r="I60" s="1">
        <v>-10</v>
      </c>
      <c r="J60" s="1">
        <v>-6</v>
      </c>
      <c r="K60" s="1">
        <v>-2</v>
      </c>
      <c r="L60" s="1">
        <v>2</v>
      </c>
      <c r="M60" s="1">
        <v>6</v>
      </c>
      <c r="N60" s="1">
        <v>10</v>
      </c>
      <c r="O60" s="1">
        <v>14</v>
      </c>
      <c r="P60" s="1">
        <v>18</v>
      </c>
      <c r="Q60" s="1">
        <v>22</v>
      </c>
      <c r="R60" s="1">
        <v>26</v>
      </c>
    </row>
    <row r="61" spans="3:19" hidden="1" x14ac:dyDescent="0.25">
      <c r="C61" s="7" t="s">
        <v>22</v>
      </c>
      <c r="D61" s="1">
        <v>3</v>
      </c>
      <c r="E61" s="1">
        <v>3</v>
      </c>
      <c r="F61" s="1">
        <v>3</v>
      </c>
      <c r="G61" s="1">
        <v>3</v>
      </c>
      <c r="H61" s="1">
        <v>3</v>
      </c>
      <c r="I61" s="1">
        <v>3</v>
      </c>
      <c r="J61" s="1">
        <v>3</v>
      </c>
      <c r="K61" s="1">
        <v>3</v>
      </c>
      <c r="L61" s="1">
        <v>3</v>
      </c>
      <c r="M61" s="1">
        <v>3</v>
      </c>
      <c r="N61" s="1">
        <v>3</v>
      </c>
      <c r="O61" s="1">
        <v>3</v>
      </c>
      <c r="P61" s="1">
        <v>3</v>
      </c>
      <c r="Q61" s="1">
        <v>3</v>
      </c>
      <c r="R61" s="1">
        <v>3</v>
      </c>
    </row>
    <row r="62" spans="3:19" hidden="1" x14ac:dyDescent="0.25">
      <c r="C62" s="7" t="s">
        <v>20</v>
      </c>
      <c r="D62" s="1">
        <v>100</v>
      </c>
      <c r="E62" s="1">
        <v>100</v>
      </c>
      <c r="F62" s="1">
        <v>100</v>
      </c>
      <c r="G62" s="1">
        <v>100</v>
      </c>
      <c r="H62" s="1">
        <v>100</v>
      </c>
      <c r="I62" s="1">
        <v>100</v>
      </c>
      <c r="J62" s="1">
        <v>100</v>
      </c>
      <c r="K62" s="1">
        <v>100</v>
      </c>
      <c r="L62" s="1">
        <v>100</v>
      </c>
      <c r="M62" s="1">
        <v>100</v>
      </c>
      <c r="N62" s="1">
        <v>100</v>
      </c>
      <c r="O62" s="1">
        <v>100</v>
      </c>
      <c r="P62" s="1">
        <v>100</v>
      </c>
      <c r="Q62" s="1">
        <v>100</v>
      </c>
      <c r="R62" s="1">
        <v>100</v>
      </c>
    </row>
    <row r="63" spans="3:19" hidden="1" x14ac:dyDescent="0.25">
      <c r="C63" s="7" t="s">
        <v>29</v>
      </c>
      <c r="D63" s="2">
        <f>p(D62,$D$6)</f>
        <v>3158.4336920458245</v>
      </c>
      <c r="E63" s="2">
        <f t="shared" ref="E63" si="15">p(E62,$D$6)</f>
        <v>3158.4336920458245</v>
      </c>
      <c r="F63" s="2">
        <f t="shared" ref="F63" si="16">p(F62,$D$6)</f>
        <v>3158.4336920458245</v>
      </c>
      <c r="G63" s="2">
        <f t="shared" ref="G63" si="17">p(G62,$D$6)</f>
        <v>3158.4336920458245</v>
      </c>
      <c r="H63" s="2">
        <f t="shared" ref="H63" si="18">p(H62,$D$6)</f>
        <v>3158.4336920458245</v>
      </c>
      <c r="I63" s="2">
        <f t="shared" ref="I63" si="19">p(I62,$D$6)</f>
        <v>3158.4336920458245</v>
      </c>
      <c r="J63" s="2">
        <f t="shared" ref="J63" si="20">p(J62,$D$6)</f>
        <v>3158.4336920458245</v>
      </c>
      <c r="K63" s="2">
        <f t="shared" ref="K63" si="21">p(K62,$D$6)</f>
        <v>3158.4336920458245</v>
      </c>
      <c r="L63" s="2">
        <f t="shared" ref="L63" si="22">p(L62,$D$6)</f>
        <v>3158.4336920458245</v>
      </c>
      <c r="M63" s="2">
        <f t="shared" ref="M63" si="23">p(M62,$D$6)</f>
        <v>3158.4336920458245</v>
      </c>
      <c r="N63" s="2">
        <f t="shared" ref="N63" si="24">p(N62,$D$6)</f>
        <v>3158.4336920458245</v>
      </c>
      <c r="O63" s="2">
        <f t="shared" ref="O63" si="25">p(O62,$D$6)</f>
        <v>3158.4336920458245</v>
      </c>
      <c r="P63" s="2">
        <f t="shared" ref="P63" si="26">p(P62,$D$6)</f>
        <v>3158.4336920458245</v>
      </c>
      <c r="Q63" s="2">
        <f t="shared" ref="Q63" si="27">p(Q62,$D$6)</f>
        <v>3158.4336920458245</v>
      </c>
      <c r="R63" s="2">
        <f t="shared" ref="R63" si="28">p(R62,$D$6)</f>
        <v>3158.4336920458245</v>
      </c>
    </row>
    <row r="64" spans="3:19" hidden="1" x14ac:dyDescent="0.25">
      <c r="C64" s="7" t="s">
        <v>30</v>
      </c>
      <c r="D64" s="2">
        <f t="shared" ref="D64:R64" si="29">+RHo(D62,$D$6,D71,D68,$D$15,D70)</f>
        <v>4756.2743325394058</v>
      </c>
      <c r="E64" s="2">
        <f t="shared" si="29"/>
        <v>4888.9129363835882</v>
      </c>
      <c r="F64" s="2">
        <f t="shared" si="29"/>
        <v>5029.0747281243102</v>
      </c>
      <c r="G64" s="2">
        <f t="shared" si="29"/>
        <v>5234.5753310516138</v>
      </c>
      <c r="H64" s="2">
        <f t="shared" si="29"/>
        <v>5541.0681776852061</v>
      </c>
      <c r="I64" s="2">
        <f t="shared" si="29"/>
        <v>6012.3886241249484</v>
      </c>
      <c r="J64" s="2">
        <f t="shared" si="29"/>
        <v>6776.0179949590483</v>
      </c>
      <c r="K64" s="2">
        <f t="shared" si="29"/>
        <v>8130.6226754710724</v>
      </c>
      <c r="L64" s="2">
        <f t="shared" si="29"/>
        <v>10983.652979541774</v>
      </c>
      <c r="M64" s="2">
        <f t="shared" si="29"/>
        <v>20036.427212861618</v>
      </c>
      <c r="N64" s="2">
        <f t="shared" si="29"/>
        <v>-384717.6598490288</v>
      </c>
      <c r="O64" s="2">
        <f t="shared" si="29"/>
        <v>-14477.539062866952</v>
      </c>
      <c r="P64" s="2">
        <f t="shared" si="29"/>
        <v>-6554.7538442163432</v>
      </c>
      <c r="Q64" s="2">
        <f t="shared" si="29"/>
        <v>-3896.6672840765627</v>
      </c>
      <c r="R64" s="2">
        <f t="shared" si="29"/>
        <v>-2594.6060706232938</v>
      </c>
    </row>
    <row r="65" spans="3:18" hidden="1" x14ac:dyDescent="0.25">
      <c r="C65" s="7" t="s">
        <v>31</v>
      </c>
      <c r="D65" s="2">
        <f t="shared" ref="D65:R65" si="30">+MAX(D63:D64)</f>
        <v>4756.2743325394058</v>
      </c>
      <c r="E65" s="2">
        <f t="shared" si="30"/>
        <v>4888.9129363835882</v>
      </c>
      <c r="F65" s="2">
        <f t="shared" si="30"/>
        <v>5029.0747281243102</v>
      </c>
      <c r="G65" s="2">
        <f t="shared" si="30"/>
        <v>5234.5753310516138</v>
      </c>
      <c r="H65" s="2">
        <f t="shared" si="30"/>
        <v>5541.0681776852061</v>
      </c>
      <c r="I65" s="2">
        <f t="shared" si="30"/>
        <v>6012.3886241249484</v>
      </c>
      <c r="J65" s="2">
        <f t="shared" si="30"/>
        <v>6776.0179949590483</v>
      </c>
      <c r="K65" s="2">
        <f t="shared" si="30"/>
        <v>8130.6226754710724</v>
      </c>
      <c r="L65" s="2">
        <f t="shared" si="30"/>
        <v>10983.652979541774</v>
      </c>
      <c r="M65" s="2">
        <f t="shared" si="30"/>
        <v>20036.427212861618</v>
      </c>
      <c r="N65" s="2">
        <f t="shared" si="30"/>
        <v>3158.4336920458245</v>
      </c>
      <c r="O65" s="2">
        <f t="shared" si="30"/>
        <v>3158.4336920458245</v>
      </c>
      <c r="P65" s="2">
        <f t="shared" si="30"/>
        <v>3158.4336920458245</v>
      </c>
      <c r="Q65" s="2">
        <f t="shared" si="30"/>
        <v>3158.4336920458245</v>
      </c>
      <c r="R65" s="2">
        <f t="shared" si="30"/>
        <v>3158.4336920458245</v>
      </c>
    </row>
    <row r="66" spans="3:18" hidden="1" x14ac:dyDescent="0.25">
      <c r="C66" s="1" t="s">
        <v>23</v>
      </c>
      <c r="D66" s="1">
        <f>+pkyll(D61)</f>
        <v>758.08684097373691</v>
      </c>
      <c r="E66" s="1">
        <f t="shared" ref="E66:R66" si="31">+pkyll(E61)</f>
        <v>758.08684097373691</v>
      </c>
      <c r="F66" s="1">
        <f t="shared" si="31"/>
        <v>758.08684097373691</v>
      </c>
      <c r="G66" s="1">
        <f t="shared" si="31"/>
        <v>758.08684097373691</v>
      </c>
      <c r="H66" s="1">
        <f t="shared" si="31"/>
        <v>758.08684097373691</v>
      </c>
      <c r="I66" s="1">
        <f t="shared" si="31"/>
        <v>758.08684097373691</v>
      </c>
      <c r="J66" s="1">
        <f t="shared" si="31"/>
        <v>758.08684097373691</v>
      </c>
      <c r="K66" s="1">
        <f t="shared" si="31"/>
        <v>758.08684097373691</v>
      </c>
      <c r="L66" s="1">
        <f t="shared" si="31"/>
        <v>758.08684097373691</v>
      </c>
      <c r="M66" s="1">
        <f t="shared" si="31"/>
        <v>758.08684097373691</v>
      </c>
      <c r="N66" s="1">
        <f t="shared" si="31"/>
        <v>758.08684097373691</v>
      </c>
      <c r="O66" s="1">
        <f t="shared" si="31"/>
        <v>758.08684097373691</v>
      </c>
      <c r="P66" s="1">
        <f t="shared" si="31"/>
        <v>758.08684097373691</v>
      </c>
      <c r="Q66" s="1">
        <f t="shared" si="31"/>
        <v>758.08684097373691</v>
      </c>
      <c r="R66" s="1">
        <f t="shared" si="31"/>
        <v>758.08684097373691</v>
      </c>
    </row>
    <row r="67" spans="3:18" hidden="1" x14ac:dyDescent="0.25">
      <c r="C67" s="1" t="s">
        <v>24</v>
      </c>
      <c r="D67" s="1">
        <f>+pkyll(D60)</f>
        <v>42.424174288527169</v>
      </c>
      <c r="E67" s="1">
        <f t="shared" ref="E67:R67" si="32">+pkyll(E60)</f>
        <v>74.180813660186374</v>
      </c>
      <c r="F67" s="1">
        <f t="shared" si="32"/>
        <v>105.91833770879838</v>
      </c>
      <c r="G67" s="1">
        <f t="shared" si="32"/>
        <v>149.3781005316697</v>
      </c>
      <c r="H67" s="1">
        <f t="shared" si="32"/>
        <v>208.20679213176459</v>
      </c>
      <c r="I67" s="1">
        <f t="shared" si="32"/>
        <v>286.96930013150785</v>
      </c>
      <c r="J67" s="1">
        <f t="shared" si="32"/>
        <v>391.32227237487109</v>
      </c>
      <c r="K67" s="1">
        <f t="shared" si="32"/>
        <v>528.20794958606598</v>
      </c>
      <c r="L67" s="1">
        <f t="shared" si="32"/>
        <v>706.06847424786042</v>
      </c>
      <c r="M67" s="1">
        <f t="shared" si="32"/>
        <v>935.08055776749416</v>
      </c>
      <c r="N67" s="1">
        <f t="shared" si="32"/>
        <v>1227.410049807864</v>
      </c>
      <c r="O67" s="1">
        <f t="shared" si="32"/>
        <v>1597.4856104484586</v>
      </c>
      <c r="P67" s="1">
        <f t="shared" si="32"/>
        <v>2062.2903468099853</v>
      </c>
      <c r="Q67" s="1">
        <f t="shared" si="32"/>
        <v>2641.6699499209726</v>
      </c>
      <c r="R67" s="1">
        <f t="shared" si="32"/>
        <v>3358.6555633834028</v>
      </c>
    </row>
    <row r="68" spans="3:18" hidden="1" x14ac:dyDescent="0.25">
      <c r="C68" s="1" t="s">
        <v>25</v>
      </c>
      <c r="D68" s="1">
        <f>+xin(D66)</f>
        <v>3.7642932793178659E-3</v>
      </c>
      <c r="E68" s="1">
        <f t="shared" ref="E68:R68" si="33">+xin(E66)</f>
        <v>3.7642932793178659E-3</v>
      </c>
      <c r="F68" s="1">
        <f t="shared" si="33"/>
        <v>3.7642932793178659E-3</v>
      </c>
      <c r="G68" s="1">
        <f t="shared" si="33"/>
        <v>3.7642932793178659E-3</v>
      </c>
      <c r="H68" s="1">
        <f t="shared" si="33"/>
        <v>3.7642932793178659E-3</v>
      </c>
      <c r="I68" s="1">
        <f t="shared" si="33"/>
        <v>3.7642932793178659E-3</v>
      </c>
      <c r="J68" s="1">
        <f t="shared" si="33"/>
        <v>3.7642932793178659E-3</v>
      </c>
      <c r="K68" s="1">
        <f t="shared" si="33"/>
        <v>3.7642932793178659E-3</v>
      </c>
      <c r="L68" s="1">
        <f t="shared" si="33"/>
        <v>3.7642932793178659E-3</v>
      </c>
      <c r="M68" s="1">
        <f t="shared" si="33"/>
        <v>3.7642932793178659E-3</v>
      </c>
      <c r="N68" s="1">
        <f t="shared" si="33"/>
        <v>3.7642932793178659E-3</v>
      </c>
      <c r="O68" s="1">
        <f t="shared" si="33"/>
        <v>3.7642932793178659E-3</v>
      </c>
      <c r="P68" s="1">
        <f t="shared" si="33"/>
        <v>3.7642932793178659E-3</v>
      </c>
      <c r="Q68" s="1">
        <f t="shared" si="33"/>
        <v>3.7642932793178659E-3</v>
      </c>
      <c r="R68" s="1">
        <f t="shared" si="33"/>
        <v>3.7642932793178659E-3</v>
      </c>
    </row>
    <row r="69" spans="3:18" hidden="1" x14ac:dyDescent="0.25">
      <c r="C69" s="1" t="s">
        <v>26</v>
      </c>
      <c r="D69" s="1">
        <f>xmax(D66)</f>
        <v>4.7053665991473323E-3</v>
      </c>
      <c r="E69" s="1">
        <f t="shared" ref="E69:R69" si="34">xmax(E66)</f>
        <v>4.7053665991473323E-3</v>
      </c>
      <c r="F69" s="1">
        <f t="shared" si="34"/>
        <v>4.7053665991473323E-3</v>
      </c>
      <c r="G69" s="1">
        <f t="shared" si="34"/>
        <v>4.7053665991473323E-3</v>
      </c>
      <c r="H69" s="1">
        <f t="shared" si="34"/>
        <v>4.7053665991473323E-3</v>
      </c>
      <c r="I69" s="1">
        <f t="shared" si="34"/>
        <v>4.7053665991473323E-3</v>
      </c>
      <c r="J69" s="1">
        <f t="shared" si="34"/>
        <v>4.7053665991473323E-3</v>
      </c>
      <c r="K69" s="1">
        <f t="shared" si="34"/>
        <v>4.7053665991473323E-3</v>
      </c>
      <c r="L69" s="1">
        <f t="shared" si="34"/>
        <v>4.7053665991473323E-3</v>
      </c>
      <c r="M69" s="1">
        <f t="shared" si="34"/>
        <v>4.7053665991473323E-3</v>
      </c>
      <c r="N69" s="1">
        <f t="shared" si="34"/>
        <v>4.7053665991473323E-3</v>
      </c>
      <c r="O69" s="1">
        <f t="shared" si="34"/>
        <v>4.7053665991473323E-3</v>
      </c>
      <c r="P69" s="1">
        <f t="shared" si="34"/>
        <v>4.7053665991473323E-3</v>
      </c>
      <c r="Q69" s="1">
        <f t="shared" si="34"/>
        <v>4.7053665991473323E-3</v>
      </c>
      <c r="R69" s="1">
        <f t="shared" si="34"/>
        <v>4.7053665991473323E-3</v>
      </c>
    </row>
    <row r="70" spans="3:18" hidden="1" x14ac:dyDescent="0.25">
      <c r="C70" s="1" t="s">
        <v>28</v>
      </c>
      <c r="D70" s="1">
        <f t="shared" ref="D70:R70" si="35">+xout($D$7,D67)</f>
        <v>1.3166123055060157E-4</v>
      </c>
      <c r="E70" s="1">
        <f t="shared" si="35"/>
        <v>2.3021631825575082E-4</v>
      </c>
      <c r="F70" s="1">
        <f t="shared" si="35"/>
        <v>3.2871208254454671E-4</v>
      </c>
      <c r="G70" s="1">
        <f t="shared" si="35"/>
        <v>4.6358720854656116E-4</v>
      </c>
      <c r="H70" s="1">
        <f t="shared" si="35"/>
        <v>6.4615901006409701E-4</v>
      </c>
      <c r="I70" s="1">
        <f t="shared" si="35"/>
        <v>8.9059437971847279E-4</v>
      </c>
      <c r="J70" s="1">
        <f t="shared" si="35"/>
        <v>1.2144484315082206E-3</v>
      </c>
      <c r="K70" s="1">
        <f t="shared" si="35"/>
        <v>1.6392660504395153E-3</v>
      </c>
      <c r="L70" s="1">
        <f t="shared" si="35"/>
        <v>2.1912469890450841E-3</v>
      </c>
      <c r="M70" s="1">
        <f t="shared" si="35"/>
        <v>2.9019741447956714E-3</v>
      </c>
      <c r="N70" s="1">
        <f t="shared" si="35"/>
        <v>3.809203602851992E-3</v>
      </c>
      <c r="O70" s="1">
        <f t="shared" si="35"/>
        <v>4.9577139634607338E-3</v>
      </c>
      <c r="P70" s="1">
        <f t="shared" si="35"/>
        <v>6.4002114211344375E-3</v>
      </c>
      <c r="Q70" s="1">
        <f t="shared" si="35"/>
        <v>8.198286051478881E-3</v>
      </c>
      <c r="R70" s="1">
        <f t="shared" si="35"/>
        <v>1.0423413817396768E-2</v>
      </c>
    </row>
    <row r="71" spans="3:18" hidden="1" x14ac:dyDescent="0.25">
      <c r="C71" s="1" t="s">
        <v>27</v>
      </c>
      <c r="D71" s="1">
        <f>+xmaxo(D67)</f>
        <v>2.6332246110120314E-4</v>
      </c>
      <c r="E71" s="1">
        <f>+xmaxo(E67)</f>
        <v>4.6043263651150164E-4</v>
      </c>
      <c r="F71" s="1">
        <f t="shared" ref="F71:R71" si="36">+xmaxo(F67)</f>
        <v>6.5742416508909342E-4</v>
      </c>
      <c r="G71" s="1">
        <f t="shared" si="36"/>
        <v>9.2717441709312231E-4</v>
      </c>
      <c r="H71" s="1">
        <f t="shared" si="36"/>
        <v>1.292318020128194E-3</v>
      </c>
      <c r="I71" s="1">
        <f t="shared" si="36"/>
        <v>1.7811887594369456E-3</v>
      </c>
      <c r="J71" s="1">
        <f t="shared" si="36"/>
        <v>2.4288968630164411E-3</v>
      </c>
      <c r="K71" s="1">
        <f t="shared" si="36"/>
        <v>3.2785321008790306E-3</v>
      </c>
      <c r="L71" s="1">
        <f t="shared" si="36"/>
        <v>4.3824939780901682E-3</v>
      </c>
      <c r="M71" s="1">
        <f t="shared" si="36"/>
        <v>5.8039482895913428E-3</v>
      </c>
      <c r="N71" s="1">
        <f t="shared" si="36"/>
        <v>7.618407205703984E-3</v>
      </c>
      <c r="O71" s="1">
        <f t="shared" si="36"/>
        <v>9.9154279269214676E-3</v>
      </c>
      <c r="P71" s="1">
        <f t="shared" si="36"/>
        <v>1.2800422842268875E-2</v>
      </c>
      <c r="Q71" s="1">
        <f t="shared" si="36"/>
        <v>1.6396572102957762E-2</v>
      </c>
      <c r="R71" s="1">
        <f t="shared" si="36"/>
        <v>2.0846827634793536E-2</v>
      </c>
    </row>
    <row r="72" spans="3:18" hidden="1" x14ac:dyDescent="0.25">
      <c r="C72" s="1" t="s">
        <v>50</v>
      </c>
      <c r="D72" s="8">
        <f>+(D61-D60)*$D$21*$D$27/1000</f>
        <v>7.3920000000000003</v>
      </c>
      <c r="E72" s="8">
        <f t="shared" ref="E72:R72" si="37">+(E61-E60)*$D$21*$D$27/1000</f>
        <v>6.1248000000000014</v>
      </c>
      <c r="F72" s="8">
        <f t="shared" si="37"/>
        <v>5.28</v>
      </c>
      <c r="G72" s="8">
        <f t="shared" si="37"/>
        <v>4.4352</v>
      </c>
      <c r="H72" s="8">
        <f t="shared" si="37"/>
        <v>3.5904000000000007</v>
      </c>
      <c r="I72" s="8">
        <f t="shared" si="37"/>
        <v>2.7456</v>
      </c>
      <c r="J72" s="8">
        <f t="shared" si="37"/>
        <v>1.9008</v>
      </c>
      <c r="K72" s="8">
        <f t="shared" si="37"/>
        <v>1.056</v>
      </c>
      <c r="L72" s="8">
        <f t="shared" si="37"/>
        <v>0.21120000000000003</v>
      </c>
      <c r="M72" s="8">
        <f t="shared" si="37"/>
        <v>-0.63360000000000016</v>
      </c>
      <c r="N72" s="8">
        <f t="shared" si="37"/>
        <v>-1.4784000000000002</v>
      </c>
      <c r="O72" s="8">
        <f t="shared" si="37"/>
        <v>-2.3232000000000004</v>
      </c>
      <c r="P72" s="8">
        <f t="shared" si="37"/>
        <v>-3.1680000000000001</v>
      </c>
      <c r="Q72" s="8">
        <f t="shared" si="37"/>
        <v>-4.0128000000000004</v>
      </c>
      <c r="R72" s="8">
        <f t="shared" si="37"/>
        <v>-4.8576000000000006</v>
      </c>
    </row>
    <row r="73" spans="3:18" hidden="1" x14ac:dyDescent="0.25">
      <c r="C73" s="1" t="s">
        <v>51</v>
      </c>
      <c r="D73" s="8">
        <f>+(D61-D60)*$D$23*$D$28/1000</f>
        <v>0</v>
      </c>
      <c r="E73" s="8">
        <f t="shared" ref="E73:R73" si="38">+(E61-E60)*$D$23*$D$28/1000</f>
        <v>0</v>
      </c>
      <c r="F73" s="8">
        <f t="shared" si="38"/>
        <v>0</v>
      </c>
      <c r="G73" s="8">
        <f t="shared" si="38"/>
        <v>0</v>
      </c>
      <c r="H73" s="8">
        <f t="shared" si="38"/>
        <v>0</v>
      </c>
      <c r="I73" s="8">
        <f t="shared" si="38"/>
        <v>0</v>
      </c>
      <c r="J73" s="8">
        <f t="shared" si="38"/>
        <v>0</v>
      </c>
      <c r="K73" s="8">
        <f t="shared" si="38"/>
        <v>0</v>
      </c>
      <c r="L73" s="8">
        <f t="shared" si="38"/>
        <v>0</v>
      </c>
      <c r="M73" s="8">
        <f t="shared" si="38"/>
        <v>0</v>
      </c>
      <c r="N73" s="8">
        <f t="shared" si="38"/>
        <v>0</v>
      </c>
      <c r="O73" s="8">
        <f t="shared" si="38"/>
        <v>0</v>
      </c>
      <c r="P73" s="8">
        <f t="shared" si="38"/>
        <v>0</v>
      </c>
      <c r="Q73" s="8">
        <f t="shared" si="38"/>
        <v>0</v>
      </c>
      <c r="R73" s="8">
        <f t="shared" si="38"/>
        <v>0</v>
      </c>
    </row>
    <row r="74" spans="3:18" hidden="1" x14ac:dyDescent="0.25">
      <c r="C74" s="1" t="s">
        <v>52</v>
      </c>
      <c r="D74" s="8">
        <f>+(D61-D60)*$D$24*$D$29/1000</f>
        <v>10.92</v>
      </c>
      <c r="E74" s="8">
        <f t="shared" ref="E74:R74" si="39">+(E61-E60)*$D$24*$D$29/1000</f>
        <v>9.048</v>
      </c>
      <c r="F74" s="8">
        <f t="shared" si="39"/>
        <v>7.8</v>
      </c>
      <c r="G74" s="8">
        <f t="shared" si="39"/>
        <v>6.5519999999999996</v>
      </c>
      <c r="H74" s="8">
        <f t="shared" si="39"/>
        <v>5.3040000000000003</v>
      </c>
      <c r="I74" s="8">
        <f t="shared" si="39"/>
        <v>4.056</v>
      </c>
      <c r="J74" s="8">
        <f t="shared" si="39"/>
        <v>2.8079999999999998</v>
      </c>
      <c r="K74" s="8">
        <f t="shared" si="39"/>
        <v>1.56</v>
      </c>
      <c r="L74" s="8">
        <f t="shared" si="39"/>
        <v>0.312</v>
      </c>
      <c r="M74" s="8">
        <f t="shared" si="39"/>
        <v>-0.93600000000000005</v>
      </c>
      <c r="N74" s="8">
        <f t="shared" si="39"/>
        <v>-2.1840000000000002</v>
      </c>
      <c r="O74" s="8">
        <f t="shared" si="39"/>
        <v>-3.4320000000000004</v>
      </c>
      <c r="P74" s="8">
        <f t="shared" si="39"/>
        <v>-4.68</v>
      </c>
      <c r="Q74" s="8">
        <f t="shared" si="39"/>
        <v>-5.9280000000000008</v>
      </c>
      <c r="R74" s="8">
        <f t="shared" si="39"/>
        <v>-7.176000000000001</v>
      </c>
    </row>
    <row r="75" spans="3:18" hidden="1" x14ac:dyDescent="0.25">
      <c r="C75" s="1" t="s">
        <v>53</v>
      </c>
      <c r="D75" s="8">
        <f>+(D61-D60)*$D$25*$D$30/1000</f>
        <v>3.2759999999999998</v>
      </c>
      <c r="E75" s="8">
        <f t="shared" ref="E75:R75" si="40">+(E61-E60)*$D$25*$D$30/1000</f>
        <v>2.7143999999999995</v>
      </c>
      <c r="F75" s="8">
        <f t="shared" si="40"/>
        <v>2.34</v>
      </c>
      <c r="G75" s="8">
        <f t="shared" si="40"/>
        <v>1.9656</v>
      </c>
      <c r="H75" s="8">
        <f t="shared" si="40"/>
        <v>1.5911999999999997</v>
      </c>
      <c r="I75" s="8">
        <f t="shared" si="40"/>
        <v>1.2167999999999999</v>
      </c>
      <c r="J75" s="8">
        <f t="shared" si="40"/>
        <v>0.84239999999999982</v>
      </c>
      <c r="K75" s="8">
        <f t="shared" si="40"/>
        <v>0.46800000000000003</v>
      </c>
      <c r="L75" s="8">
        <f t="shared" si="40"/>
        <v>9.3599999999999989E-2</v>
      </c>
      <c r="M75" s="8">
        <f t="shared" si="40"/>
        <v>-0.28079999999999994</v>
      </c>
      <c r="N75" s="8">
        <f t="shared" si="40"/>
        <v>-0.6552</v>
      </c>
      <c r="O75" s="8">
        <f t="shared" si="40"/>
        <v>-1.0295999999999998</v>
      </c>
      <c r="P75" s="8">
        <f t="shared" si="40"/>
        <v>-1.4039999999999999</v>
      </c>
      <c r="Q75" s="8">
        <f t="shared" si="40"/>
        <v>-1.7784</v>
      </c>
      <c r="R75" s="8">
        <f t="shared" si="40"/>
        <v>-2.1527999999999996</v>
      </c>
    </row>
    <row r="76" spans="3:18" hidden="1" x14ac:dyDescent="0.25">
      <c r="C76" s="9" t="s">
        <v>54</v>
      </c>
      <c r="D76" s="10">
        <f t="shared" ref="D76:R76" si="41">+D65/3600*$D$8*$D$9*(D61-D60)</f>
        <v>57.801945013499726</v>
      </c>
      <c r="E76" s="10">
        <f t="shared" si="41"/>
        <v>49.2286372066403</v>
      </c>
      <c r="F76" s="10">
        <f t="shared" si="41"/>
        <v>43.65516257052353</v>
      </c>
      <c r="G76" s="10">
        <f t="shared" si="41"/>
        <v>38.168778455584686</v>
      </c>
      <c r="H76" s="10">
        <f t="shared" si="41"/>
        <v>32.707694104391841</v>
      </c>
      <c r="I76" s="10">
        <f t="shared" si="41"/>
        <v>27.13925420611956</v>
      </c>
      <c r="J76" s="10">
        <f t="shared" si="41"/>
        <v>21.175056234247027</v>
      </c>
      <c r="K76" s="10">
        <f t="shared" si="41"/>
        <v>14.115664367137279</v>
      </c>
      <c r="L76" s="10">
        <f t="shared" si="41"/>
        <v>3.8137683956742268</v>
      </c>
      <c r="M76" s="10">
        <f t="shared" si="41"/>
        <v>-20.87127834673085</v>
      </c>
      <c r="N76" s="10">
        <f t="shared" si="41"/>
        <v>-7.6767485570558218</v>
      </c>
      <c r="O76" s="10">
        <f t="shared" si="41"/>
        <v>-12.063462018230577</v>
      </c>
      <c r="P76" s="10">
        <f t="shared" si="41"/>
        <v>-16.450175479405335</v>
      </c>
      <c r="Q76" s="10">
        <f t="shared" si="41"/>
        <v>-20.836888940580089</v>
      </c>
      <c r="R76" s="10">
        <f t="shared" si="41"/>
        <v>-25.223602401754846</v>
      </c>
    </row>
    <row r="77" spans="3:18" hidden="1" x14ac:dyDescent="0.25">
      <c r="C77" s="1" t="s">
        <v>55</v>
      </c>
      <c r="D77" s="8">
        <f>+SUM(D72:D76)</f>
        <v>79.389945013499727</v>
      </c>
      <c r="E77" s="8">
        <f>+SUM(E72:E76)</f>
        <v>67.115837206640293</v>
      </c>
      <c r="F77" s="8">
        <f t="shared" ref="F77" si="42">+SUM(F72:F76)</f>
        <v>59.075162570523531</v>
      </c>
      <c r="G77" s="8">
        <f t="shared" ref="G77" si="43">+SUM(G72:G76)</f>
        <v>51.121578455584682</v>
      </c>
      <c r="H77" s="8">
        <f t="shared" ref="H77" si="44">+SUM(H72:H76)</f>
        <v>43.193294104391839</v>
      </c>
      <c r="I77" s="8">
        <f t="shared" ref="I77" si="45">+SUM(I72:I76)</f>
        <v>35.15765420611956</v>
      </c>
      <c r="J77" s="8">
        <f t="shared" ref="J77" si="46">+SUM(J72:J76)</f>
        <v>26.726256234247025</v>
      </c>
      <c r="K77" s="8">
        <f t="shared" ref="K77" si="47">+SUM(K72:K76)</f>
        <v>17.199664367137281</v>
      </c>
      <c r="L77" s="8">
        <f t="shared" ref="L77" si="48">+SUM(L72:L76)</f>
        <v>4.4305683956742268</v>
      </c>
      <c r="M77" s="8">
        <f t="shared" ref="M77" si="49">+SUM(M72:M76)</f>
        <v>-22.721678346730851</v>
      </c>
      <c r="N77" s="8">
        <f t="shared" ref="N77" si="50">+SUM(N72:N76)</f>
        <v>-11.994348557055822</v>
      </c>
      <c r="O77" s="8">
        <f t="shared" ref="O77" si="51">+SUM(O72:O76)</f>
        <v>-18.848262018230578</v>
      </c>
      <c r="P77" s="8">
        <f t="shared" ref="P77" si="52">+SUM(P72:P76)</f>
        <v>-25.702175479405334</v>
      </c>
      <c r="Q77" s="8">
        <f t="shared" ref="Q77" si="53">+SUM(Q72:Q76)</f>
        <v>-32.556088940580089</v>
      </c>
      <c r="R77" s="8">
        <f t="shared" ref="R77" si="54">+SUM(R72:R76)</f>
        <v>-39.410002401754845</v>
      </c>
    </row>
    <row r="78" spans="3:18" hidden="1" x14ac:dyDescent="0.25"/>
    <row r="79" spans="3:18" hidden="1" x14ac:dyDescent="0.25"/>
    <row r="80" spans="3:18" hidden="1" x14ac:dyDescent="0.25">
      <c r="C80" s="1" t="s">
        <v>32</v>
      </c>
      <c r="D80" s="1">
        <v>-32</v>
      </c>
      <c r="E80" s="1">
        <v>-26</v>
      </c>
      <c r="F80" s="1">
        <v>-22</v>
      </c>
      <c r="G80" s="1">
        <v>-18</v>
      </c>
      <c r="H80" s="1">
        <v>-14</v>
      </c>
      <c r="I80" s="1">
        <v>-10</v>
      </c>
      <c r="J80" s="1">
        <v>-6</v>
      </c>
      <c r="K80" s="1">
        <v>-2</v>
      </c>
      <c r="L80" s="1">
        <v>2</v>
      </c>
      <c r="M80" s="1">
        <v>6</v>
      </c>
      <c r="N80" s="1">
        <v>10</v>
      </c>
      <c r="O80" s="1">
        <v>14</v>
      </c>
      <c r="P80" s="1">
        <v>18</v>
      </c>
      <c r="Q80" s="1">
        <v>22</v>
      </c>
      <c r="R80" s="1">
        <v>26</v>
      </c>
    </row>
    <row r="81" spans="3:18" hidden="1" x14ac:dyDescent="0.25">
      <c r="C81" s="7" t="s">
        <v>22</v>
      </c>
      <c r="D81" s="1">
        <v>3</v>
      </c>
      <c r="E81" s="1">
        <v>3</v>
      </c>
      <c r="F81" s="1">
        <v>3</v>
      </c>
      <c r="G81" s="1">
        <v>3</v>
      </c>
      <c r="H81" s="1">
        <v>3</v>
      </c>
      <c r="I81" s="1">
        <v>3</v>
      </c>
      <c r="J81" s="1">
        <v>3</v>
      </c>
      <c r="K81" s="1">
        <v>3</v>
      </c>
      <c r="L81" s="1">
        <v>3</v>
      </c>
      <c r="M81" s="1">
        <v>3</v>
      </c>
      <c r="N81" s="1">
        <v>3</v>
      </c>
      <c r="O81" s="1">
        <v>3</v>
      </c>
      <c r="P81" s="1">
        <v>3</v>
      </c>
      <c r="Q81" s="1">
        <v>3</v>
      </c>
      <c r="R81" s="1">
        <v>3</v>
      </c>
    </row>
    <row r="82" spans="3:18" hidden="1" x14ac:dyDescent="0.25">
      <c r="C82" s="7" t="s">
        <v>20</v>
      </c>
      <c r="D82" s="1">
        <v>150</v>
      </c>
      <c r="E82" s="1">
        <v>150</v>
      </c>
      <c r="F82" s="1">
        <v>150</v>
      </c>
      <c r="G82" s="1">
        <v>150</v>
      </c>
      <c r="H82" s="1">
        <v>150</v>
      </c>
      <c r="I82" s="1">
        <v>150</v>
      </c>
      <c r="J82" s="1">
        <v>150</v>
      </c>
      <c r="K82" s="1">
        <v>150</v>
      </c>
      <c r="L82" s="1">
        <v>150</v>
      </c>
      <c r="M82" s="1">
        <v>150</v>
      </c>
      <c r="N82" s="1">
        <v>150</v>
      </c>
      <c r="O82" s="1">
        <v>150</v>
      </c>
      <c r="P82" s="1">
        <v>150</v>
      </c>
      <c r="Q82" s="1">
        <v>150</v>
      </c>
      <c r="R82" s="1">
        <v>150</v>
      </c>
    </row>
    <row r="83" spans="3:18" hidden="1" x14ac:dyDescent="0.25">
      <c r="C83" s="7" t="s">
        <v>29</v>
      </c>
      <c r="D83" s="2">
        <f>p(D82,$D$6)</f>
        <v>4569.7337879867473</v>
      </c>
      <c r="E83" s="2">
        <f t="shared" ref="E83" si="55">p(E82,$D$6)</f>
        <v>4569.7337879867473</v>
      </c>
      <c r="F83" s="2">
        <f t="shared" ref="F83" si="56">p(F82,$D$6)</f>
        <v>4569.7337879867473</v>
      </c>
      <c r="G83" s="2">
        <f t="shared" ref="G83" si="57">p(G82,$D$6)</f>
        <v>4569.7337879867473</v>
      </c>
      <c r="H83" s="2">
        <f t="shared" ref="H83" si="58">p(H82,$D$6)</f>
        <v>4569.7337879867473</v>
      </c>
      <c r="I83" s="2">
        <f t="shared" ref="I83" si="59">p(I82,$D$6)</f>
        <v>4569.7337879867473</v>
      </c>
      <c r="J83" s="2">
        <f t="shared" ref="J83" si="60">p(J82,$D$6)</f>
        <v>4569.7337879867473</v>
      </c>
      <c r="K83" s="2">
        <f t="shared" ref="K83" si="61">p(K82,$D$6)</f>
        <v>4569.7337879867473</v>
      </c>
      <c r="L83" s="2">
        <f t="shared" ref="L83" si="62">p(L82,$D$6)</f>
        <v>4569.7337879867473</v>
      </c>
      <c r="M83" s="2">
        <f t="shared" ref="M83" si="63">p(M82,$D$6)</f>
        <v>4569.7337879867473</v>
      </c>
      <c r="N83" s="2">
        <f t="shared" ref="N83" si="64">p(N82,$D$6)</f>
        <v>4569.7337879867473</v>
      </c>
      <c r="O83" s="2">
        <f t="shared" ref="O83" si="65">p(O82,$D$6)</f>
        <v>4569.7337879867473</v>
      </c>
      <c r="P83" s="2">
        <f t="shared" ref="P83" si="66">p(P82,$D$6)</f>
        <v>4569.7337879867473</v>
      </c>
      <c r="Q83" s="2">
        <f t="shared" ref="Q83" si="67">p(Q82,$D$6)</f>
        <v>4569.7337879867473</v>
      </c>
      <c r="R83" s="2">
        <f t="shared" ref="R83" si="68">p(R82,$D$6)</f>
        <v>4569.7337879867473</v>
      </c>
    </row>
    <row r="84" spans="3:18" hidden="1" x14ac:dyDescent="0.25">
      <c r="C84" s="7" t="s">
        <v>30</v>
      </c>
      <c r="D84" s="2">
        <f t="shared" ref="D84:R84" si="69">+RHo(D82,$D$6,D91,D88,$D$15,D90)</f>
        <v>6727.5996710617464</v>
      </c>
      <c r="E84" s="2">
        <f t="shared" si="69"/>
        <v>6915.2127827545255</v>
      </c>
      <c r="F84" s="2">
        <f t="shared" si="69"/>
        <v>7113.4672058771002</v>
      </c>
      <c r="G84" s="2">
        <f t="shared" si="69"/>
        <v>7404.1413116994563</v>
      </c>
      <c r="H84" s="2">
        <f t="shared" si="69"/>
        <v>7837.6657533171956</v>
      </c>
      <c r="I84" s="2">
        <f t="shared" si="69"/>
        <v>8504.333623742521</v>
      </c>
      <c r="J84" s="2">
        <f t="shared" si="69"/>
        <v>9584.4632262109517</v>
      </c>
      <c r="K84" s="2">
        <f t="shared" si="69"/>
        <v>11500.508720198632</v>
      </c>
      <c r="L84" s="2">
        <f t="shared" si="69"/>
        <v>15536.029885132661</v>
      </c>
      <c r="M84" s="2">
        <f t="shared" si="69"/>
        <v>28340.892829562967</v>
      </c>
      <c r="N84" s="2">
        <f t="shared" si="69"/>
        <v>-544170.96678906237</v>
      </c>
      <c r="O84" s="2">
        <f t="shared" si="69"/>
        <v>-20478.021288802593</v>
      </c>
      <c r="P84" s="2">
        <f t="shared" si="69"/>
        <v>-9271.4920803772293</v>
      </c>
      <c r="Q84" s="2">
        <f t="shared" si="69"/>
        <v>-5511.7126779762675</v>
      </c>
      <c r="R84" s="2">
        <f t="shared" si="69"/>
        <v>-3669.9882569516321</v>
      </c>
    </row>
    <row r="85" spans="3:18" hidden="1" x14ac:dyDescent="0.25">
      <c r="C85" s="7" t="s">
        <v>31</v>
      </c>
      <c r="D85" s="2">
        <f t="shared" ref="D85:R85" si="70">+MAX(D83:D84)</f>
        <v>6727.5996710617464</v>
      </c>
      <c r="E85" s="2">
        <f t="shared" si="70"/>
        <v>6915.2127827545255</v>
      </c>
      <c r="F85" s="2">
        <f t="shared" si="70"/>
        <v>7113.4672058771002</v>
      </c>
      <c r="G85" s="2">
        <f t="shared" si="70"/>
        <v>7404.1413116994563</v>
      </c>
      <c r="H85" s="2">
        <f t="shared" si="70"/>
        <v>7837.6657533171956</v>
      </c>
      <c r="I85" s="2">
        <f t="shared" si="70"/>
        <v>8504.333623742521</v>
      </c>
      <c r="J85" s="2">
        <f t="shared" si="70"/>
        <v>9584.4632262109517</v>
      </c>
      <c r="K85" s="2">
        <f t="shared" si="70"/>
        <v>11500.508720198632</v>
      </c>
      <c r="L85" s="2">
        <f t="shared" si="70"/>
        <v>15536.029885132661</v>
      </c>
      <c r="M85" s="2">
        <f t="shared" si="70"/>
        <v>28340.892829562967</v>
      </c>
      <c r="N85" s="2">
        <f t="shared" si="70"/>
        <v>4569.7337879867473</v>
      </c>
      <c r="O85" s="2">
        <f t="shared" si="70"/>
        <v>4569.7337879867473</v>
      </c>
      <c r="P85" s="2">
        <f t="shared" si="70"/>
        <v>4569.7337879867473</v>
      </c>
      <c r="Q85" s="2">
        <f t="shared" si="70"/>
        <v>4569.7337879867473</v>
      </c>
      <c r="R85" s="2">
        <f t="shared" si="70"/>
        <v>4569.7337879867473</v>
      </c>
    </row>
    <row r="86" spans="3:18" hidden="1" x14ac:dyDescent="0.25">
      <c r="C86" s="1" t="s">
        <v>23</v>
      </c>
      <c r="D86" s="1">
        <f>+pkyll(D81)</f>
        <v>758.08684097373691</v>
      </c>
      <c r="E86" s="1">
        <f t="shared" ref="E86:R86" si="71">+pkyll(E81)</f>
        <v>758.08684097373691</v>
      </c>
      <c r="F86" s="1">
        <f t="shared" si="71"/>
        <v>758.08684097373691</v>
      </c>
      <c r="G86" s="1">
        <f t="shared" si="71"/>
        <v>758.08684097373691</v>
      </c>
      <c r="H86" s="1">
        <f t="shared" si="71"/>
        <v>758.08684097373691</v>
      </c>
      <c r="I86" s="1">
        <f t="shared" si="71"/>
        <v>758.08684097373691</v>
      </c>
      <c r="J86" s="1">
        <f t="shared" si="71"/>
        <v>758.08684097373691</v>
      </c>
      <c r="K86" s="1">
        <f t="shared" si="71"/>
        <v>758.08684097373691</v>
      </c>
      <c r="L86" s="1">
        <f t="shared" si="71"/>
        <v>758.08684097373691</v>
      </c>
      <c r="M86" s="1">
        <f t="shared" si="71"/>
        <v>758.08684097373691</v>
      </c>
      <c r="N86" s="1">
        <f t="shared" si="71"/>
        <v>758.08684097373691</v>
      </c>
      <c r="O86" s="1">
        <f t="shared" si="71"/>
        <v>758.08684097373691</v>
      </c>
      <c r="P86" s="1">
        <f t="shared" si="71"/>
        <v>758.08684097373691</v>
      </c>
      <c r="Q86" s="1">
        <f t="shared" si="71"/>
        <v>758.08684097373691</v>
      </c>
      <c r="R86" s="1">
        <f t="shared" si="71"/>
        <v>758.08684097373691</v>
      </c>
    </row>
    <row r="87" spans="3:18" hidden="1" x14ac:dyDescent="0.25">
      <c r="C87" s="1" t="s">
        <v>24</v>
      </c>
      <c r="D87" s="1">
        <f>+pkyll(D80)</f>
        <v>42.424174288527169</v>
      </c>
      <c r="E87" s="1">
        <f t="shared" ref="E87:R87" si="72">+pkyll(E80)</f>
        <v>74.180813660186374</v>
      </c>
      <c r="F87" s="1">
        <f t="shared" si="72"/>
        <v>105.91833770879838</v>
      </c>
      <c r="G87" s="1">
        <f t="shared" si="72"/>
        <v>149.3781005316697</v>
      </c>
      <c r="H87" s="1">
        <f t="shared" si="72"/>
        <v>208.20679213176459</v>
      </c>
      <c r="I87" s="1">
        <f t="shared" si="72"/>
        <v>286.96930013150785</v>
      </c>
      <c r="J87" s="1">
        <f t="shared" si="72"/>
        <v>391.32227237487109</v>
      </c>
      <c r="K87" s="1">
        <f t="shared" si="72"/>
        <v>528.20794958606598</v>
      </c>
      <c r="L87" s="1">
        <f t="shared" si="72"/>
        <v>706.06847424786042</v>
      </c>
      <c r="M87" s="1">
        <f t="shared" si="72"/>
        <v>935.08055776749416</v>
      </c>
      <c r="N87" s="1">
        <f t="shared" si="72"/>
        <v>1227.410049807864</v>
      </c>
      <c r="O87" s="1">
        <f t="shared" si="72"/>
        <v>1597.4856104484586</v>
      </c>
      <c r="P87" s="1">
        <f t="shared" si="72"/>
        <v>2062.2903468099853</v>
      </c>
      <c r="Q87" s="1">
        <f t="shared" si="72"/>
        <v>2641.6699499209726</v>
      </c>
      <c r="R87" s="1">
        <f t="shared" si="72"/>
        <v>3358.6555633834028</v>
      </c>
    </row>
    <row r="88" spans="3:18" hidden="1" x14ac:dyDescent="0.25">
      <c r="C88" s="1" t="s">
        <v>25</v>
      </c>
      <c r="D88" s="1">
        <f>+xin(D86)</f>
        <v>3.7642932793178659E-3</v>
      </c>
      <c r="E88" s="1">
        <f t="shared" ref="E88:R88" si="73">+xin(E86)</f>
        <v>3.7642932793178659E-3</v>
      </c>
      <c r="F88" s="1">
        <f t="shared" si="73"/>
        <v>3.7642932793178659E-3</v>
      </c>
      <c r="G88" s="1">
        <f t="shared" si="73"/>
        <v>3.7642932793178659E-3</v>
      </c>
      <c r="H88" s="1">
        <f t="shared" si="73"/>
        <v>3.7642932793178659E-3</v>
      </c>
      <c r="I88" s="1">
        <f t="shared" si="73"/>
        <v>3.7642932793178659E-3</v>
      </c>
      <c r="J88" s="1">
        <f t="shared" si="73"/>
        <v>3.7642932793178659E-3</v>
      </c>
      <c r="K88" s="1">
        <f t="shared" si="73"/>
        <v>3.7642932793178659E-3</v>
      </c>
      <c r="L88" s="1">
        <f t="shared" si="73"/>
        <v>3.7642932793178659E-3</v>
      </c>
      <c r="M88" s="1">
        <f t="shared" si="73"/>
        <v>3.7642932793178659E-3</v>
      </c>
      <c r="N88" s="1">
        <f t="shared" si="73"/>
        <v>3.7642932793178659E-3</v>
      </c>
      <c r="O88" s="1">
        <f t="shared" si="73"/>
        <v>3.7642932793178659E-3</v>
      </c>
      <c r="P88" s="1">
        <f t="shared" si="73"/>
        <v>3.7642932793178659E-3</v>
      </c>
      <c r="Q88" s="1">
        <f t="shared" si="73"/>
        <v>3.7642932793178659E-3</v>
      </c>
      <c r="R88" s="1">
        <f t="shared" si="73"/>
        <v>3.7642932793178659E-3</v>
      </c>
    </row>
    <row r="89" spans="3:18" hidden="1" x14ac:dyDescent="0.25">
      <c r="C89" s="1" t="s">
        <v>26</v>
      </c>
      <c r="D89" s="1">
        <f>xmax(D86)</f>
        <v>4.7053665991473323E-3</v>
      </c>
      <c r="E89" s="1">
        <f t="shared" ref="E89:R89" si="74">xmax(E86)</f>
        <v>4.7053665991473323E-3</v>
      </c>
      <c r="F89" s="1">
        <f t="shared" si="74"/>
        <v>4.7053665991473323E-3</v>
      </c>
      <c r="G89" s="1">
        <f t="shared" si="74"/>
        <v>4.7053665991473323E-3</v>
      </c>
      <c r="H89" s="1">
        <f t="shared" si="74"/>
        <v>4.7053665991473323E-3</v>
      </c>
      <c r="I89" s="1">
        <f t="shared" si="74"/>
        <v>4.7053665991473323E-3</v>
      </c>
      <c r="J89" s="1">
        <f t="shared" si="74"/>
        <v>4.7053665991473323E-3</v>
      </c>
      <c r="K89" s="1">
        <f t="shared" si="74"/>
        <v>4.7053665991473323E-3</v>
      </c>
      <c r="L89" s="1">
        <f t="shared" si="74"/>
        <v>4.7053665991473323E-3</v>
      </c>
      <c r="M89" s="1">
        <f t="shared" si="74"/>
        <v>4.7053665991473323E-3</v>
      </c>
      <c r="N89" s="1">
        <f t="shared" si="74"/>
        <v>4.7053665991473323E-3</v>
      </c>
      <c r="O89" s="1">
        <f t="shared" si="74"/>
        <v>4.7053665991473323E-3</v>
      </c>
      <c r="P89" s="1">
        <f t="shared" si="74"/>
        <v>4.7053665991473323E-3</v>
      </c>
      <c r="Q89" s="1">
        <f t="shared" si="74"/>
        <v>4.7053665991473323E-3</v>
      </c>
      <c r="R89" s="1">
        <f t="shared" si="74"/>
        <v>4.7053665991473323E-3</v>
      </c>
    </row>
    <row r="90" spans="3:18" hidden="1" x14ac:dyDescent="0.25">
      <c r="C90" s="1" t="s">
        <v>28</v>
      </c>
      <c r="D90" s="1">
        <f t="shared" ref="D90:R90" si="75">+xout($D$7,D87)</f>
        <v>1.3166123055060157E-4</v>
      </c>
      <c r="E90" s="1">
        <f t="shared" si="75"/>
        <v>2.3021631825575082E-4</v>
      </c>
      <c r="F90" s="1">
        <f t="shared" si="75"/>
        <v>3.2871208254454671E-4</v>
      </c>
      <c r="G90" s="1">
        <f t="shared" si="75"/>
        <v>4.6358720854656116E-4</v>
      </c>
      <c r="H90" s="1">
        <f t="shared" si="75"/>
        <v>6.4615901006409701E-4</v>
      </c>
      <c r="I90" s="1">
        <f t="shared" si="75"/>
        <v>8.9059437971847279E-4</v>
      </c>
      <c r="J90" s="1">
        <f t="shared" si="75"/>
        <v>1.2144484315082206E-3</v>
      </c>
      <c r="K90" s="1">
        <f t="shared" si="75"/>
        <v>1.6392660504395153E-3</v>
      </c>
      <c r="L90" s="1">
        <f t="shared" si="75"/>
        <v>2.1912469890450841E-3</v>
      </c>
      <c r="M90" s="1">
        <f t="shared" si="75"/>
        <v>2.9019741447956714E-3</v>
      </c>
      <c r="N90" s="1">
        <f t="shared" si="75"/>
        <v>3.809203602851992E-3</v>
      </c>
      <c r="O90" s="1">
        <f t="shared" si="75"/>
        <v>4.9577139634607338E-3</v>
      </c>
      <c r="P90" s="1">
        <f t="shared" si="75"/>
        <v>6.4002114211344375E-3</v>
      </c>
      <c r="Q90" s="1">
        <f t="shared" si="75"/>
        <v>8.198286051478881E-3</v>
      </c>
      <c r="R90" s="1">
        <f t="shared" si="75"/>
        <v>1.0423413817396768E-2</v>
      </c>
    </row>
    <row r="91" spans="3:18" hidden="1" x14ac:dyDescent="0.25">
      <c r="C91" s="1" t="s">
        <v>27</v>
      </c>
      <c r="D91" s="1">
        <f>+xmaxo(D87)</f>
        <v>2.6332246110120314E-4</v>
      </c>
      <c r="E91" s="1">
        <f>+xmaxo(E87)</f>
        <v>4.6043263651150164E-4</v>
      </c>
      <c r="F91" s="1">
        <f t="shared" ref="F91:R91" si="76">+xmaxo(F87)</f>
        <v>6.5742416508909342E-4</v>
      </c>
      <c r="G91" s="1">
        <f t="shared" si="76"/>
        <v>9.2717441709312231E-4</v>
      </c>
      <c r="H91" s="1">
        <f t="shared" si="76"/>
        <v>1.292318020128194E-3</v>
      </c>
      <c r="I91" s="1">
        <f t="shared" si="76"/>
        <v>1.7811887594369456E-3</v>
      </c>
      <c r="J91" s="1">
        <f t="shared" si="76"/>
        <v>2.4288968630164411E-3</v>
      </c>
      <c r="K91" s="1">
        <f t="shared" si="76"/>
        <v>3.2785321008790306E-3</v>
      </c>
      <c r="L91" s="1">
        <f t="shared" si="76"/>
        <v>4.3824939780901682E-3</v>
      </c>
      <c r="M91" s="1">
        <f t="shared" si="76"/>
        <v>5.8039482895913428E-3</v>
      </c>
      <c r="N91" s="1">
        <f t="shared" si="76"/>
        <v>7.618407205703984E-3</v>
      </c>
      <c r="O91" s="1">
        <f t="shared" si="76"/>
        <v>9.9154279269214676E-3</v>
      </c>
      <c r="P91" s="1">
        <f t="shared" si="76"/>
        <v>1.2800422842268875E-2</v>
      </c>
      <c r="Q91" s="1">
        <f t="shared" si="76"/>
        <v>1.6396572102957762E-2</v>
      </c>
      <c r="R91" s="1">
        <f t="shared" si="76"/>
        <v>2.0846827634793536E-2</v>
      </c>
    </row>
    <row r="92" spans="3:18" hidden="1" x14ac:dyDescent="0.25">
      <c r="C92" s="1" t="s">
        <v>50</v>
      </c>
      <c r="D92" s="8">
        <f>+(D81-D80)*$D$21*$D$27/1000</f>
        <v>7.3920000000000003</v>
      </c>
      <c r="E92" s="8">
        <f t="shared" ref="E92:R92" si="77">+(E81-E80)*$D$21*$D$27/1000</f>
        <v>6.1248000000000014</v>
      </c>
      <c r="F92" s="8">
        <f t="shared" si="77"/>
        <v>5.28</v>
      </c>
      <c r="G92" s="8">
        <f t="shared" si="77"/>
        <v>4.4352</v>
      </c>
      <c r="H92" s="8">
        <f t="shared" si="77"/>
        <v>3.5904000000000007</v>
      </c>
      <c r="I92" s="8">
        <f t="shared" si="77"/>
        <v>2.7456</v>
      </c>
      <c r="J92" s="8">
        <f t="shared" si="77"/>
        <v>1.9008</v>
      </c>
      <c r="K92" s="8">
        <f t="shared" si="77"/>
        <v>1.056</v>
      </c>
      <c r="L92" s="8">
        <f t="shared" si="77"/>
        <v>0.21120000000000003</v>
      </c>
      <c r="M92" s="8">
        <f t="shared" si="77"/>
        <v>-0.63360000000000016</v>
      </c>
      <c r="N92" s="8">
        <f t="shared" si="77"/>
        <v>-1.4784000000000002</v>
      </c>
      <c r="O92" s="8">
        <f t="shared" si="77"/>
        <v>-2.3232000000000004</v>
      </c>
      <c r="P92" s="8">
        <f t="shared" si="77"/>
        <v>-3.1680000000000001</v>
      </c>
      <c r="Q92" s="8">
        <f t="shared" si="77"/>
        <v>-4.0128000000000004</v>
      </c>
      <c r="R92" s="8">
        <f t="shared" si="77"/>
        <v>-4.8576000000000006</v>
      </c>
    </row>
    <row r="93" spans="3:18" hidden="1" x14ac:dyDescent="0.25">
      <c r="C93" s="1" t="s">
        <v>51</v>
      </c>
      <c r="D93" s="8">
        <f>+(D81-D80)*$D$23*$D$28/1000</f>
        <v>0</v>
      </c>
      <c r="E93" s="8">
        <f t="shared" ref="E93:R93" si="78">+(E81-E80)*$D$23*$D$28/1000</f>
        <v>0</v>
      </c>
      <c r="F93" s="8">
        <f t="shared" si="78"/>
        <v>0</v>
      </c>
      <c r="G93" s="8">
        <f t="shared" si="78"/>
        <v>0</v>
      </c>
      <c r="H93" s="8">
        <f t="shared" si="78"/>
        <v>0</v>
      </c>
      <c r="I93" s="8">
        <f t="shared" si="78"/>
        <v>0</v>
      </c>
      <c r="J93" s="8">
        <f t="shared" si="78"/>
        <v>0</v>
      </c>
      <c r="K93" s="8">
        <f t="shared" si="78"/>
        <v>0</v>
      </c>
      <c r="L93" s="8">
        <f t="shared" si="78"/>
        <v>0</v>
      </c>
      <c r="M93" s="8">
        <f t="shared" si="78"/>
        <v>0</v>
      </c>
      <c r="N93" s="8">
        <f t="shared" si="78"/>
        <v>0</v>
      </c>
      <c r="O93" s="8">
        <f t="shared" si="78"/>
        <v>0</v>
      </c>
      <c r="P93" s="8">
        <f t="shared" si="78"/>
        <v>0</v>
      </c>
      <c r="Q93" s="8">
        <f t="shared" si="78"/>
        <v>0</v>
      </c>
      <c r="R93" s="8">
        <f t="shared" si="78"/>
        <v>0</v>
      </c>
    </row>
    <row r="94" spans="3:18" hidden="1" x14ac:dyDescent="0.25">
      <c r="C94" s="1" t="s">
        <v>52</v>
      </c>
      <c r="D94" s="8">
        <f>+(D81-D80)*$D$24*$D$29/1000</f>
        <v>10.92</v>
      </c>
      <c r="E94" s="8">
        <f t="shared" ref="E94:R94" si="79">+(E81-E80)*$D$24*$D$29/1000</f>
        <v>9.048</v>
      </c>
      <c r="F94" s="8">
        <f t="shared" si="79"/>
        <v>7.8</v>
      </c>
      <c r="G94" s="8">
        <f t="shared" si="79"/>
        <v>6.5519999999999996</v>
      </c>
      <c r="H94" s="8">
        <f t="shared" si="79"/>
        <v>5.3040000000000003</v>
      </c>
      <c r="I94" s="8">
        <f t="shared" si="79"/>
        <v>4.056</v>
      </c>
      <c r="J94" s="8">
        <f t="shared" si="79"/>
        <v>2.8079999999999998</v>
      </c>
      <c r="K94" s="8">
        <f t="shared" si="79"/>
        <v>1.56</v>
      </c>
      <c r="L94" s="8">
        <f t="shared" si="79"/>
        <v>0.312</v>
      </c>
      <c r="M94" s="8">
        <f t="shared" si="79"/>
        <v>-0.93600000000000005</v>
      </c>
      <c r="N94" s="8">
        <f t="shared" si="79"/>
        <v>-2.1840000000000002</v>
      </c>
      <c r="O94" s="8">
        <f t="shared" si="79"/>
        <v>-3.4320000000000004</v>
      </c>
      <c r="P94" s="8">
        <f t="shared" si="79"/>
        <v>-4.68</v>
      </c>
      <c r="Q94" s="8">
        <f t="shared" si="79"/>
        <v>-5.9280000000000008</v>
      </c>
      <c r="R94" s="8">
        <f t="shared" si="79"/>
        <v>-7.176000000000001</v>
      </c>
    </row>
    <row r="95" spans="3:18" hidden="1" x14ac:dyDescent="0.25">
      <c r="C95" s="1" t="s">
        <v>53</v>
      </c>
      <c r="D95" s="8">
        <f>+(D81-D80)*$D$25*$D$30/1000</f>
        <v>3.2759999999999998</v>
      </c>
      <c r="E95" s="8">
        <f t="shared" ref="E95:R95" si="80">+(E81-E80)*$D$25*$D$30/1000</f>
        <v>2.7143999999999995</v>
      </c>
      <c r="F95" s="8">
        <f t="shared" si="80"/>
        <v>2.34</v>
      </c>
      <c r="G95" s="8">
        <f t="shared" si="80"/>
        <v>1.9656</v>
      </c>
      <c r="H95" s="8">
        <f t="shared" si="80"/>
        <v>1.5911999999999997</v>
      </c>
      <c r="I95" s="8">
        <f t="shared" si="80"/>
        <v>1.2167999999999999</v>
      </c>
      <c r="J95" s="8">
        <f t="shared" si="80"/>
        <v>0.84239999999999982</v>
      </c>
      <c r="K95" s="8">
        <f t="shared" si="80"/>
        <v>0.46800000000000003</v>
      </c>
      <c r="L95" s="8">
        <f t="shared" si="80"/>
        <v>9.3599999999999989E-2</v>
      </c>
      <c r="M95" s="8">
        <f t="shared" si="80"/>
        <v>-0.28079999999999994</v>
      </c>
      <c r="N95" s="8">
        <f t="shared" si="80"/>
        <v>-0.6552</v>
      </c>
      <c r="O95" s="8">
        <f t="shared" si="80"/>
        <v>-1.0295999999999998</v>
      </c>
      <c r="P95" s="8">
        <f t="shared" si="80"/>
        <v>-1.4039999999999999</v>
      </c>
      <c r="Q95" s="8">
        <f t="shared" si="80"/>
        <v>-1.7784</v>
      </c>
      <c r="R95" s="8">
        <f t="shared" si="80"/>
        <v>-2.1527999999999996</v>
      </c>
    </row>
    <row r="96" spans="3:18" hidden="1" x14ac:dyDescent="0.25">
      <c r="C96" s="9" t="s">
        <v>54</v>
      </c>
      <c r="D96" s="10">
        <f t="shared" ref="D96:R96" si="81">+D85/3600*$D$8*$D$9*(D81-D80)</f>
        <v>81.759023780264286</v>
      </c>
      <c r="E96" s="10">
        <f t="shared" si="81"/>
        <v>69.632350937458753</v>
      </c>
      <c r="F96" s="10">
        <f t="shared" si="81"/>
        <v>61.748847273238717</v>
      </c>
      <c r="G96" s="10">
        <f t="shared" si="81"/>
        <v>53.988530397808539</v>
      </c>
      <c r="H96" s="10">
        <f t="shared" si="81"/>
        <v>46.263999238330662</v>
      </c>
      <c r="I96" s="10">
        <f t="shared" si="81"/>
        <v>38.387617051615543</v>
      </c>
      <c r="J96" s="10">
        <f t="shared" si="81"/>
        <v>29.951447581909225</v>
      </c>
      <c r="K96" s="10">
        <f t="shared" si="81"/>
        <v>19.966160972567067</v>
      </c>
      <c r="L96" s="10">
        <f t="shared" si="81"/>
        <v>5.3944548212266188</v>
      </c>
      <c r="M96" s="10">
        <f t="shared" si="81"/>
        <v>-29.521763364128091</v>
      </c>
      <c r="N96" s="10">
        <f t="shared" si="81"/>
        <v>-11.106991845801121</v>
      </c>
      <c r="O96" s="10">
        <f t="shared" si="81"/>
        <v>-17.453844329116045</v>
      </c>
      <c r="P96" s="10">
        <f t="shared" si="81"/>
        <v>-23.800696812430971</v>
      </c>
      <c r="Q96" s="10">
        <f t="shared" si="81"/>
        <v>-30.147549295745897</v>
      </c>
      <c r="R96" s="10">
        <f t="shared" si="81"/>
        <v>-36.494401779060823</v>
      </c>
    </row>
    <row r="97" spans="3:18" hidden="1" x14ac:dyDescent="0.25">
      <c r="C97" s="1" t="s">
        <v>55</v>
      </c>
      <c r="D97" s="8">
        <f>+SUM(D92:D96)</f>
        <v>103.34702378026429</v>
      </c>
      <c r="E97" s="8">
        <f>+SUM(E92:E96)</f>
        <v>87.519550937458746</v>
      </c>
      <c r="F97" s="8">
        <f t="shared" ref="F97" si="82">+SUM(F92:F96)</f>
        <v>77.168847273238711</v>
      </c>
      <c r="G97" s="8">
        <f t="shared" ref="G97" si="83">+SUM(G92:G96)</f>
        <v>66.941330397808542</v>
      </c>
      <c r="H97" s="8">
        <f t="shared" ref="H97" si="84">+SUM(H92:H96)</f>
        <v>56.74959923833066</v>
      </c>
      <c r="I97" s="8">
        <f t="shared" ref="I97" si="85">+SUM(I92:I96)</f>
        <v>46.406017051615542</v>
      </c>
      <c r="J97" s="8">
        <f t="shared" ref="J97" si="86">+SUM(J92:J96)</f>
        <v>35.502647581909223</v>
      </c>
      <c r="K97" s="8">
        <f t="shared" ref="K97" si="87">+SUM(K92:K96)</f>
        <v>23.050160972567067</v>
      </c>
      <c r="L97" s="8">
        <f t="shared" ref="L97" si="88">+SUM(L92:L96)</f>
        <v>6.0112548212266184</v>
      </c>
      <c r="M97" s="8">
        <f t="shared" ref="M97" si="89">+SUM(M92:M96)</f>
        <v>-31.372163364128092</v>
      </c>
      <c r="N97" s="8">
        <f t="shared" ref="N97" si="90">+SUM(N92:N96)</f>
        <v>-15.424591845801121</v>
      </c>
      <c r="O97" s="8">
        <f t="shared" ref="O97" si="91">+SUM(O92:O96)</f>
        <v>-24.238644329116045</v>
      </c>
      <c r="P97" s="8">
        <f t="shared" ref="P97" si="92">+SUM(P92:P96)</f>
        <v>-33.052696812430966</v>
      </c>
      <c r="Q97" s="8">
        <f t="shared" ref="Q97" si="93">+SUM(Q92:Q96)</f>
        <v>-41.866749295745898</v>
      </c>
      <c r="R97" s="8">
        <f t="shared" ref="R97" si="94">+SUM(R92:R96)</f>
        <v>-50.680801779060822</v>
      </c>
    </row>
    <row r="98" spans="3:18" hidden="1" x14ac:dyDescent="0.25"/>
    <row r="99" spans="3:18" hidden="1" x14ac:dyDescent="0.25"/>
    <row r="100" spans="3:18" hidden="1" x14ac:dyDescent="0.25">
      <c r="C100" s="1" t="s">
        <v>32</v>
      </c>
      <c r="D100" s="1">
        <v>-32</v>
      </c>
      <c r="E100" s="1">
        <v>-26</v>
      </c>
      <c r="F100" s="1">
        <v>-22</v>
      </c>
      <c r="G100" s="1">
        <v>-18</v>
      </c>
      <c r="H100" s="1">
        <v>-14</v>
      </c>
      <c r="I100" s="1">
        <v>-10</v>
      </c>
      <c r="J100" s="1">
        <v>-6</v>
      </c>
      <c r="K100" s="1">
        <v>-2</v>
      </c>
      <c r="L100" s="1">
        <v>2</v>
      </c>
      <c r="M100" s="1">
        <v>6</v>
      </c>
      <c r="N100" s="1">
        <v>10</v>
      </c>
      <c r="O100" s="1">
        <v>14</v>
      </c>
      <c r="P100" s="1">
        <v>18</v>
      </c>
      <c r="Q100" s="1">
        <v>22</v>
      </c>
      <c r="R100" s="1">
        <v>26</v>
      </c>
    </row>
    <row r="101" spans="3:18" hidden="1" x14ac:dyDescent="0.25">
      <c r="C101" s="7" t="s">
        <v>22</v>
      </c>
      <c r="D101" s="1">
        <v>3</v>
      </c>
      <c r="E101" s="1">
        <v>3</v>
      </c>
      <c r="F101" s="1">
        <v>3</v>
      </c>
      <c r="G101" s="1">
        <v>3</v>
      </c>
      <c r="H101" s="1">
        <v>3</v>
      </c>
      <c r="I101" s="1">
        <v>3</v>
      </c>
      <c r="J101" s="1">
        <v>3</v>
      </c>
      <c r="K101" s="1">
        <v>3</v>
      </c>
      <c r="L101" s="1">
        <v>3</v>
      </c>
      <c r="M101" s="1">
        <v>3</v>
      </c>
      <c r="N101" s="1">
        <v>3</v>
      </c>
      <c r="O101" s="1">
        <v>3</v>
      </c>
      <c r="P101" s="1">
        <v>3</v>
      </c>
      <c r="Q101" s="1">
        <v>3</v>
      </c>
      <c r="R101" s="1">
        <v>3</v>
      </c>
    </row>
    <row r="102" spans="3:18" hidden="1" x14ac:dyDescent="0.25">
      <c r="C102" s="7" t="s">
        <v>20</v>
      </c>
      <c r="D102" s="1">
        <v>200</v>
      </c>
      <c r="E102" s="1">
        <v>200</v>
      </c>
      <c r="F102" s="1">
        <v>200</v>
      </c>
      <c r="G102" s="1">
        <v>200</v>
      </c>
      <c r="H102" s="1">
        <v>200</v>
      </c>
      <c r="I102" s="1">
        <v>200</v>
      </c>
      <c r="J102" s="1">
        <v>200</v>
      </c>
      <c r="K102" s="1">
        <v>200</v>
      </c>
      <c r="L102" s="1">
        <v>200</v>
      </c>
      <c r="M102" s="1">
        <v>200</v>
      </c>
      <c r="N102" s="1">
        <v>200</v>
      </c>
      <c r="O102" s="1">
        <v>200</v>
      </c>
      <c r="P102" s="1">
        <v>200</v>
      </c>
      <c r="Q102" s="1">
        <v>200</v>
      </c>
      <c r="R102" s="1">
        <v>200</v>
      </c>
    </row>
    <row r="103" spans="3:18" hidden="1" x14ac:dyDescent="0.25">
      <c r="C103" s="7" t="s">
        <v>29</v>
      </c>
      <c r="D103" s="2">
        <f>p(D102,$D$6)</f>
        <v>5938.9557551942744</v>
      </c>
      <c r="E103" s="2">
        <f t="shared" ref="E103" si="95">p(E102,$D$6)</f>
        <v>5938.9557551942744</v>
      </c>
      <c r="F103" s="2">
        <f t="shared" ref="F103" si="96">p(F102,$D$6)</f>
        <v>5938.9557551942744</v>
      </c>
      <c r="G103" s="2">
        <f t="shared" ref="G103" si="97">p(G102,$D$6)</f>
        <v>5938.9557551942744</v>
      </c>
      <c r="H103" s="2">
        <f t="shared" ref="H103" si="98">p(H102,$D$6)</f>
        <v>5938.9557551942744</v>
      </c>
      <c r="I103" s="2">
        <f t="shared" ref="I103" si="99">p(I102,$D$6)</f>
        <v>5938.9557551942744</v>
      </c>
      <c r="J103" s="2">
        <f t="shared" ref="J103" si="100">p(J102,$D$6)</f>
        <v>5938.9557551942744</v>
      </c>
      <c r="K103" s="2">
        <f t="shared" ref="K103" si="101">p(K102,$D$6)</f>
        <v>5938.9557551942744</v>
      </c>
      <c r="L103" s="2">
        <f t="shared" ref="L103" si="102">p(L102,$D$6)</f>
        <v>5938.9557551942744</v>
      </c>
      <c r="M103" s="2">
        <f t="shared" ref="M103" si="103">p(M102,$D$6)</f>
        <v>5938.9557551942744</v>
      </c>
      <c r="N103" s="2">
        <f t="shared" ref="N103" si="104">p(N102,$D$6)</f>
        <v>5938.9557551942744</v>
      </c>
      <c r="O103" s="2">
        <f t="shared" ref="O103" si="105">p(O102,$D$6)</f>
        <v>5938.9557551942744</v>
      </c>
      <c r="P103" s="2">
        <f t="shared" ref="P103" si="106">p(P102,$D$6)</f>
        <v>5938.9557551942744</v>
      </c>
      <c r="Q103" s="2">
        <f t="shared" ref="Q103" si="107">p(Q102,$D$6)</f>
        <v>5938.9557551942744</v>
      </c>
      <c r="R103" s="2">
        <f t="shared" ref="R103" si="108">p(R102,$D$6)</f>
        <v>5938.9557551942744</v>
      </c>
    </row>
    <row r="104" spans="3:18" hidden="1" x14ac:dyDescent="0.25">
      <c r="C104" s="7" t="s">
        <v>30</v>
      </c>
      <c r="D104" s="2">
        <f t="shared" ref="D104:R104" si="109">+RHo(D102,$D$6,D111,D108,$D$15,D110)</f>
        <v>8604.1455459148565</v>
      </c>
      <c r="E104" s="2">
        <f t="shared" si="109"/>
        <v>8844.0900429499925</v>
      </c>
      <c r="F104" s="2">
        <f t="shared" si="109"/>
        <v>9097.6440585085329</v>
      </c>
      <c r="G104" s="2">
        <f t="shared" si="109"/>
        <v>9469.3966055101155</v>
      </c>
      <c r="H104" s="2">
        <f t="shared" si="109"/>
        <v>10023.845082793219</v>
      </c>
      <c r="I104" s="2">
        <f t="shared" si="109"/>
        <v>10876.468257236555</v>
      </c>
      <c r="J104" s="2">
        <f t="shared" si="109"/>
        <v>12257.881058605401</v>
      </c>
      <c r="K104" s="2">
        <f t="shared" si="109"/>
        <v>14708.373821095018</v>
      </c>
      <c r="L104" s="2">
        <f t="shared" si="109"/>
        <v>19869.532801179281</v>
      </c>
      <c r="M104" s="2">
        <f t="shared" si="109"/>
        <v>36246.087569037889</v>
      </c>
      <c r="N104" s="2">
        <f t="shared" si="109"/>
        <v>-695957.90906734532</v>
      </c>
      <c r="O104" s="2">
        <f t="shared" si="109"/>
        <v>-26190.005986695895</v>
      </c>
      <c r="P104" s="2">
        <f t="shared" si="109"/>
        <v>-11857.612103541356</v>
      </c>
      <c r="Q104" s="2">
        <f t="shared" si="109"/>
        <v>-7049.1082120359861</v>
      </c>
      <c r="R104" s="2">
        <f t="shared" si="109"/>
        <v>-4693.667081654211</v>
      </c>
    </row>
    <row r="105" spans="3:18" hidden="1" x14ac:dyDescent="0.25">
      <c r="C105" s="7" t="s">
        <v>31</v>
      </c>
      <c r="D105" s="2">
        <f t="shared" ref="D105:R105" si="110">+MAX(D103:D104)</f>
        <v>8604.1455459148565</v>
      </c>
      <c r="E105" s="2">
        <f t="shared" si="110"/>
        <v>8844.0900429499925</v>
      </c>
      <c r="F105" s="2">
        <f t="shared" si="110"/>
        <v>9097.6440585085329</v>
      </c>
      <c r="G105" s="2">
        <f t="shared" si="110"/>
        <v>9469.3966055101155</v>
      </c>
      <c r="H105" s="2">
        <f t="shared" si="110"/>
        <v>10023.845082793219</v>
      </c>
      <c r="I105" s="2">
        <f t="shared" si="110"/>
        <v>10876.468257236555</v>
      </c>
      <c r="J105" s="2">
        <f t="shared" si="110"/>
        <v>12257.881058605401</v>
      </c>
      <c r="K105" s="2">
        <f t="shared" si="110"/>
        <v>14708.373821095018</v>
      </c>
      <c r="L105" s="2">
        <f t="shared" si="110"/>
        <v>19869.532801179281</v>
      </c>
      <c r="M105" s="2">
        <f t="shared" si="110"/>
        <v>36246.087569037889</v>
      </c>
      <c r="N105" s="2">
        <f t="shared" si="110"/>
        <v>5938.9557551942744</v>
      </c>
      <c r="O105" s="2">
        <f t="shared" si="110"/>
        <v>5938.9557551942744</v>
      </c>
      <c r="P105" s="2">
        <f t="shared" si="110"/>
        <v>5938.9557551942744</v>
      </c>
      <c r="Q105" s="2">
        <f t="shared" si="110"/>
        <v>5938.9557551942744</v>
      </c>
      <c r="R105" s="2">
        <f t="shared" si="110"/>
        <v>5938.9557551942744</v>
      </c>
    </row>
    <row r="106" spans="3:18" hidden="1" x14ac:dyDescent="0.25">
      <c r="C106" s="1" t="s">
        <v>23</v>
      </c>
      <c r="D106" s="1">
        <f>+pkyll(D101)</f>
        <v>758.08684097373691</v>
      </c>
      <c r="E106" s="1">
        <f t="shared" ref="E106:R106" si="111">+pkyll(E101)</f>
        <v>758.08684097373691</v>
      </c>
      <c r="F106" s="1">
        <f t="shared" si="111"/>
        <v>758.08684097373691</v>
      </c>
      <c r="G106" s="1">
        <f t="shared" si="111"/>
        <v>758.08684097373691</v>
      </c>
      <c r="H106" s="1">
        <f t="shared" si="111"/>
        <v>758.08684097373691</v>
      </c>
      <c r="I106" s="1">
        <f t="shared" si="111"/>
        <v>758.08684097373691</v>
      </c>
      <c r="J106" s="1">
        <f t="shared" si="111"/>
        <v>758.08684097373691</v>
      </c>
      <c r="K106" s="1">
        <f t="shared" si="111"/>
        <v>758.08684097373691</v>
      </c>
      <c r="L106" s="1">
        <f t="shared" si="111"/>
        <v>758.08684097373691</v>
      </c>
      <c r="M106" s="1">
        <f t="shared" si="111"/>
        <v>758.08684097373691</v>
      </c>
      <c r="N106" s="1">
        <f t="shared" si="111"/>
        <v>758.08684097373691</v>
      </c>
      <c r="O106" s="1">
        <f t="shared" si="111"/>
        <v>758.08684097373691</v>
      </c>
      <c r="P106" s="1">
        <f t="shared" si="111"/>
        <v>758.08684097373691</v>
      </c>
      <c r="Q106" s="1">
        <f t="shared" si="111"/>
        <v>758.08684097373691</v>
      </c>
      <c r="R106" s="1">
        <f t="shared" si="111"/>
        <v>758.08684097373691</v>
      </c>
    </row>
    <row r="107" spans="3:18" hidden="1" x14ac:dyDescent="0.25">
      <c r="C107" s="1" t="s">
        <v>24</v>
      </c>
      <c r="D107" s="1">
        <f>+pkyll(D100)</f>
        <v>42.424174288527169</v>
      </c>
      <c r="E107" s="1">
        <f t="shared" ref="E107:R107" si="112">+pkyll(E100)</f>
        <v>74.180813660186374</v>
      </c>
      <c r="F107" s="1">
        <f t="shared" si="112"/>
        <v>105.91833770879838</v>
      </c>
      <c r="G107" s="1">
        <f t="shared" si="112"/>
        <v>149.3781005316697</v>
      </c>
      <c r="H107" s="1">
        <f t="shared" si="112"/>
        <v>208.20679213176459</v>
      </c>
      <c r="I107" s="1">
        <f t="shared" si="112"/>
        <v>286.96930013150785</v>
      </c>
      <c r="J107" s="1">
        <f t="shared" si="112"/>
        <v>391.32227237487109</v>
      </c>
      <c r="K107" s="1">
        <f t="shared" si="112"/>
        <v>528.20794958606598</v>
      </c>
      <c r="L107" s="1">
        <f t="shared" si="112"/>
        <v>706.06847424786042</v>
      </c>
      <c r="M107" s="1">
        <f t="shared" si="112"/>
        <v>935.08055776749416</v>
      </c>
      <c r="N107" s="1">
        <f t="shared" si="112"/>
        <v>1227.410049807864</v>
      </c>
      <c r="O107" s="1">
        <f t="shared" si="112"/>
        <v>1597.4856104484586</v>
      </c>
      <c r="P107" s="1">
        <f t="shared" si="112"/>
        <v>2062.2903468099853</v>
      </c>
      <c r="Q107" s="1">
        <f t="shared" si="112"/>
        <v>2641.6699499209726</v>
      </c>
      <c r="R107" s="1">
        <f t="shared" si="112"/>
        <v>3358.6555633834028</v>
      </c>
    </row>
    <row r="108" spans="3:18" hidden="1" x14ac:dyDescent="0.25">
      <c r="C108" s="1" t="s">
        <v>25</v>
      </c>
      <c r="D108" s="1">
        <f>+xin(D106)</f>
        <v>3.7642932793178659E-3</v>
      </c>
      <c r="E108" s="1">
        <f t="shared" ref="E108:R108" si="113">+xin(E106)</f>
        <v>3.7642932793178659E-3</v>
      </c>
      <c r="F108" s="1">
        <f t="shared" si="113"/>
        <v>3.7642932793178659E-3</v>
      </c>
      <c r="G108" s="1">
        <f t="shared" si="113"/>
        <v>3.7642932793178659E-3</v>
      </c>
      <c r="H108" s="1">
        <f t="shared" si="113"/>
        <v>3.7642932793178659E-3</v>
      </c>
      <c r="I108" s="1">
        <f t="shared" si="113"/>
        <v>3.7642932793178659E-3</v>
      </c>
      <c r="J108" s="1">
        <f t="shared" si="113"/>
        <v>3.7642932793178659E-3</v>
      </c>
      <c r="K108" s="1">
        <f t="shared" si="113"/>
        <v>3.7642932793178659E-3</v>
      </c>
      <c r="L108" s="1">
        <f t="shared" si="113"/>
        <v>3.7642932793178659E-3</v>
      </c>
      <c r="M108" s="1">
        <f t="shared" si="113"/>
        <v>3.7642932793178659E-3</v>
      </c>
      <c r="N108" s="1">
        <f t="shared" si="113"/>
        <v>3.7642932793178659E-3</v>
      </c>
      <c r="O108" s="1">
        <f t="shared" si="113"/>
        <v>3.7642932793178659E-3</v>
      </c>
      <c r="P108" s="1">
        <f t="shared" si="113"/>
        <v>3.7642932793178659E-3</v>
      </c>
      <c r="Q108" s="1">
        <f t="shared" si="113"/>
        <v>3.7642932793178659E-3</v>
      </c>
      <c r="R108" s="1">
        <f t="shared" si="113"/>
        <v>3.7642932793178659E-3</v>
      </c>
    </row>
    <row r="109" spans="3:18" hidden="1" x14ac:dyDescent="0.25">
      <c r="C109" s="1" t="s">
        <v>26</v>
      </c>
      <c r="D109" s="1">
        <f>xmax(D106)</f>
        <v>4.7053665991473323E-3</v>
      </c>
      <c r="E109" s="1">
        <f t="shared" ref="E109:R109" si="114">xmax(E106)</f>
        <v>4.7053665991473323E-3</v>
      </c>
      <c r="F109" s="1">
        <f t="shared" si="114"/>
        <v>4.7053665991473323E-3</v>
      </c>
      <c r="G109" s="1">
        <f t="shared" si="114"/>
        <v>4.7053665991473323E-3</v>
      </c>
      <c r="H109" s="1">
        <f t="shared" si="114"/>
        <v>4.7053665991473323E-3</v>
      </c>
      <c r="I109" s="1">
        <f t="shared" si="114"/>
        <v>4.7053665991473323E-3</v>
      </c>
      <c r="J109" s="1">
        <f t="shared" si="114"/>
        <v>4.7053665991473323E-3</v>
      </c>
      <c r="K109" s="1">
        <f t="shared" si="114"/>
        <v>4.7053665991473323E-3</v>
      </c>
      <c r="L109" s="1">
        <f t="shared" si="114"/>
        <v>4.7053665991473323E-3</v>
      </c>
      <c r="M109" s="1">
        <f t="shared" si="114"/>
        <v>4.7053665991473323E-3</v>
      </c>
      <c r="N109" s="1">
        <f t="shared" si="114"/>
        <v>4.7053665991473323E-3</v>
      </c>
      <c r="O109" s="1">
        <f t="shared" si="114"/>
        <v>4.7053665991473323E-3</v>
      </c>
      <c r="P109" s="1">
        <f t="shared" si="114"/>
        <v>4.7053665991473323E-3</v>
      </c>
      <c r="Q109" s="1">
        <f t="shared" si="114"/>
        <v>4.7053665991473323E-3</v>
      </c>
      <c r="R109" s="1">
        <f t="shared" si="114"/>
        <v>4.7053665991473323E-3</v>
      </c>
    </row>
    <row r="110" spans="3:18" hidden="1" x14ac:dyDescent="0.25">
      <c r="C110" s="1" t="s">
        <v>28</v>
      </c>
      <c r="D110" s="1">
        <f t="shared" ref="D110:R110" si="115">+xout($D$7,D107)</f>
        <v>1.3166123055060157E-4</v>
      </c>
      <c r="E110" s="1">
        <f t="shared" si="115"/>
        <v>2.3021631825575082E-4</v>
      </c>
      <c r="F110" s="1">
        <f t="shared" si="115"/>
        <v>3.2871208254454671E-4</v>
      </c>
      <c r="G110" s="1">
        <f t="shared" si="115"/>
        <v>4.6358720854656116E-4</v>
      </c>
      <c r="H110" s="1">
        <f t="shared" si="115"/>
        <v>6.4615901006409701E-4</v>
      </c>
      <c r="I110" s="1">
        <f t="shared" si="115"/>
        <v>8.9059437971847279E-4</v>
      </c>
      <c r="J110" s="1">
        <f t="shared" si="115"/>
        <v>1.2144484315082206E-3</v>
      </c>
      <c r="K110" s="1">
        <f t="shared" si="115"/>
        <v>1.6392660504395153E-3</v>
      </c>
      <c r="L110" s="1">
        <f t="shared" si="115"/>
        <v>2.1912469890450841E-3</v>
      </c>
      <c r="M110" s="1">
        <f t="shared" si="115"/>
        <v>2.9019741447956714E-3</v>
      </c>
      <c r="N110" s="1">
        <f t="shared" si="115"/>
        <v>3.809203602851992E-3</v>
      </c>
      <c r="O110" s="1">
        <f t="shared" si="115"/>
        <v>4.9577139634607338E-3</v>
      </c>
      <c r="P110" s="1">
        <f t="shared" si="115"/>
        <v>6.4002114211344375E-3</v>
      </c>
      <c r="Q110" s="1">
        <f t="shared" si="115"/>
        <v>8.198286051478881E-3</v>
      </c>
      <c r="R110" s="1">
        <f t="shared" si="115"/>
        <v>1.0423413817396768E-2</v>
      </c>
    </row>
    <row r="111" spans="3:18" hidden="1" x14ac:dyDescent="0.25">
      <c r="C111" s="1" t="s">
        <v>27</v>
      </c>
      <c r="D111" s="1">
        <f>+xmaxo(D107)</f>
        <v>2.6332246110120314E-4</v>
      </c>
      <c r="E111" s="1">
        <f>+xmaxo(E107)</f>
        <v>4.6043263651150164E-4</v>
      </c>
      <c r="F111" s="1">
        <f t="shared" ref="F111:R111" si="116">+xmaxo(F107)</f>
        <v>6.5742416508909342E-4</v>
      </c>
      <c r="G111" s="1">
        <f t="shared" si="116"/>
        <v>9.2717441709312231E-4</v>
      </c>
      <c r="H111" s="1">
        <f t="shared" si="116"/>
        <v>1.292318020128194E-3</v>
      </c>
      <c r="I111" s="1">
        <f t="shared" si="116"/>
        <v>1.7811887594369456E-3</v>
      </c>
      <c r="J111" s="1">
        <f t="shared" si="116"/>
        <v>2.4288968630164411E-3</v>
      </c>
      <c r="K111" s="1">
        <f t="shared" si="116"/>
        <v>3.2785321008790306E-3</v>
      </c>
      <c r="L111" s="1">
        <f t="shared" si="116"/>
        <v>4.3824939780901682E-3</v>
      </c>
      <c r="M111" s="1">
        <f t="shared" si="116"/>
        <v>5.8039482895913428E-3</v>
      </c>
      <c r="N111" s="1">
        <f t="shared" si="116"/>
        <v>7.618407205703984E-3</v>
      </c>
      <c r="O111" s="1">
        <f t="shared" si="116"/>
        <v>9.9154279269214676E-3</v>
      </c>
      <c r="P111" s="1">
        <f t="shared" si="116"/>
        <v>1.2800422842268875E-2</v>
      </c>
      <c r="Q111" s="1">
        <f t="shared" si="116"/>
        <v>1.6396572102957762E-2</v>
      </c>
      <c r="R111" s="1">
        <f t="shared" si="116"/>
        <v>2.0846827634793536E-2</v>
      </c>
    </row>
    <row r="112" spans="3:18" hidden="1" x14ac:dyDescent="0.25">
      <c r="C112" s="1" t="s">
        <v>50</v>
      </c>
      <c r="D112" s="8">
        <f>+(D101-D100)*$D$21*$D$27/1000</f>
        <v>7.3920000000000003</v>
      </c>
      <c r="E112" s="8">
        <f t="shared" ref="E112:R112" si="117">+(E101-E100)*$D$21*$D$27/1000</f>
        <v>6.1248000000000014</v>
      </c>
      <c r="F112" s="8">
        <f t="shared" si="117"/>
        <v>5.28</v>
      </c>
      <c r="G112" s="8">
        <f t="shared" si="117"/>
        <v>4.4352</v>
      </c>
      <c r="H112" s="8">
        <f t="shared" si="117"/>
        <v>3.5904000000000007</v>
      </c>
      <c r="I112" s="8">
        <f t="shared" si="117"/>
        <v>2.7456</v>
      </c>
      <c r="J112" s="8">
        <f t="shared" si="117"/>
        <v>1.9008</v>
      </c>
      <c r="K112" s="8">
        <f t="shared" si="117"/>
        <v>1.056</v>
      </c>
      <c r="L112" s="8">
        <f t="shared" si="117"/>
        <v>0.21120000000000003</v>
      </c>
      <c r="M112" s="8">
        <f t="shared" si="117"/>
        <v>-0.63360000000000016</v>
      </c>
      <c r="N112" s="8">
        <f t="shared" si="117"/>
        <v>-1.4784000000000002</v>
      </c>
      <c r="O112" s="8">
        <f t="shared" si="117"/>
        <v>-2.3232000000000004</v>
      </c>
      <c r="P112" s="8">
        <f t="shared" si="117"/>
        <v>-3.1680000000000001</v>
      </c>
      <c r="Q112" s="8">
        <f t="shared" si="117"/>
        <v>-4.0128000000000004</v>
      </c>
      <c r="R112" s="8">
        <f t="shared" si="117"/>
        <v>-4.8576000000000006</v>
      </c>
    </row>
    <row r="113" spans="3:18" hidden="1" x14ac:dyDescent="0.25">
      <c r="C113" s="1" t="s">
        <v>51</v>
      </c>
      <c r="D113" s="8">
        <f>+(D101-D100)*$D$23*$D$28/1000</f>
        <v>0</v>
      </c>
      <c r="E113" s="8">
        <f t="shared" ref="E113:R113" si="118">+(E101-E100)*$D$23*$D$28/1000</f>
        <v>0</v>
      </c>
      <c r="F113" s="8">
        <f t="shared" si="118"/>
        <v>0</v>
      </c>
      <c r="G113" s="8">
        <f t="shared" si="118"/>
        <v>0</v>
      </c>
      <c r="H113" s="8">
        <f t="shared" si="118"/>
        <v>0</v>
      </c>
      <c r="I113" s="8">
        <f t="shared" si="118"/>
        <v>0</v>
      </c>
      <c r="J113" s="8">
        <f t="shared" si="118"/>
        <v>0</v>
      </c>
      <c r="K113" s="8">
        <f t="shared" si="118"/>
        <v>0</v>
      </c>
      <c r="L113" s="8">
        <f t="shared" si="118"/>
        <v>0</v>
      </c>
      <c r="M113" s="8">
        <f t="shared" si="118"/>
        <v>0</v>
      </c>
      <c r="N113" s="8">
        <f t="shared" si="118"/>
        <v>0</v>
      </c>
      <c r="O113" s="8">
        <f t="shared" si="118"/>
        <v>0</v>
      </c>
      <c r="P113" s="8">
        <f t="shared" si="118"/>
        <v>0</v>
      </c>
      <c r="Q113" s="8">
        <f t="shared" si="118"/>
        <v>0</v>
      </c>
      <c r="R113" s="8">
        <f t="shared" si="118"/>
        <v>0</v>
      </c>
    </row>
    <row r="114" spans="3:18" hidden="1" x14ac:dyDescent="0.25">
      <c r="C114" s="1" t="s">
        <v>52</v>
      </c>
      <c r="D114" s="8">
        <f>+(D101-D100)*$D$24*$D$29/1000</f>
        <v>10.92</v>
      </c>
      <c r="E114" s="8">
        <f t="shared" ref="E114:R114" si="119">+(E101-E100)*$D$24*$D$29/1000</f>
        <v>9.048</v>
      </c>
      <c r="F114" s="8">
        <f t="shared" si="119"/>
        <v>7.8</v>
      </c>
      <c r="G114" s="8">
        <f t="shared" si="119"/>
        <v>6.5519999999999996</v>
      </c>
      <c r="H114" s="8">
        <f t="shared" si="119"/>
        <v>5.3040000000000003</v>
      </c>
      <c r="I114" s="8">
        <f t="shared" si="119"/>
        <v>4.056</v>
      </c>
      <c r="J114" s="8">
        <f t="shared" si="119"/>
        <v>2.8079999999999998</v>
      </c>
      <c r="K114" s="8">
        <f t="shared" si="119"/>
        <v>1.56</v>
      </c>
      <c r="L114" s="8">
        <f t="shared" si="119"/>
        <v>0.312</v>
      </c>
      <c r="M114" s="8">
        <f t="shared" si="119"/>
        <v>-0.93600000000000005</v>
      </c>
      <c r="N114" s="8">
        <f t="shared" si="119"/>
        <v>-2.1840000000000002</v>
      </c>
      <c r="O114" s="8">
        <f t="shared" si="119"/>
        <v>-3.4320000000000004</v>
      </c>
      <c r="P114" s="8">
        <f t="shared" si="119"/>
        <v>-4.68</v>
      </c>
      <c r="Q114" s="8">
        <f t="shared" si="119"/>
        <v>-5.9280000000000008</v>
      </c>
      <c r="R114" s="8">
        <f t="shared" si="119"/>
        <v>-7.176000000000001</v>
      </c>
    </row>
    <row r="115" spans="3:18" hidden="1" x14ac:dyDescent="0.25">
      <c r="C115" s="1" t="s">
        <v>53</v>
      </c>
      <c r="D115" s="8">
        <f>+(D101-D100)*$D$25*$D$30/1000</f>
        <v>3.2759999999999998</v>
      </c>
      <c r="E115" s="8">
        <f t="shared" ref="E115:R115" si="120">+(E101-E100)*$D$25*$D$30/1000</f>
        <v>2.7143999999999995</v>
      </c>
      <c r="F115" s="8">
        <f t="shared" si="120"/>
        <v>2.34</v>
      </c>
      <c r="G115" s="8">
        <f t="shared" si="120"/>
        <v>1.9656</v>
      </c>
      <c r="H115" s="8">
        <f t="shared" si="120"/>
        <v>1.5911999999999997</v>
      </c>
      <c r="I115" s="8">
        <f t="shared" si="120"/>
        <v>1.2167999999999999</v>
      </c>
      <c r="J115" s="8">
        <f t="shared" si="120"/>
        <v>0.84239999999999982</v>
      </c>
      <c r="K115" s="8">
        <f t="shared" si="120"/>
        <v>0.46800000000000003</v>
      </c>
      <c r="L115" s="8">
        <f t="shared" si="120"/>
        <v>9.3599999999999989E-2</v>
      </c>
      <c r="M115" s="8">
        <f t="shared" si="120"/>
        <v>-0.28079999999999994</v>
      </c>
      <c r="N115" s="8">
        <f t="shared" si="120"/>
        <v>-0.6552</v>
      </c>
      <c r="O115" s="8">
        <f t="shared" si="120"/>
        <v>-1.0295999999999998</v>
      </c>
      <c r="P115" s="8">
        <f t="shared" si="120"/>
        <v>-1.4039999999999999</v>
      </c>
      <c r="Q115" s="8">
        <f t="shared" si="120"/>
        <v>-1.7784</v>
      </c>
      <c r="R115" s="8">
        <f t="shared" si="120"/>
        <v>-2.1527999999999996</v>
      </c>
    </row>
    <row r="116" spans="3:18" hidden="1" x14ac:dyDescent="0.25">
      <c r="C116" s="9" t="s">
        <v>54</v>
      </c>
      <c r="D116" s="10">
        <f t="shared" ref="D116:R116" si="121">+D105/3600*$D$8*$D$9*(D101-D100)</f>
        <v>104.56426878715972</v>
      </c>
      <c r="E116" s="10">
        <f t="shared" si="121"/>
        <v>89.055073349149225</v>
      </c>
      <c r="F116" s="10">
        <f t="shared" si="121"/>
        <v>78.972604674553239</v>
      </c>
      <c r="G116" s="10">
        <f t="shared" si="121"/>
        <v>69.047683581844595</v>
      </c>
      <c r="H116" s="10">
        <f t="shared" si="121"/>
        <v>59.168530002598864</v>
      </c>
      <c r="I116" s="10">
        <f t="shared" si="121"/>
        <v>49.095169216692781</v>
      </c>
      <c r="J116" s="10">
        <f t="shared" si="121"/>
        <v>38.305878308141871</v>
      </c>
      <c r="K116" s="10">
        <f t="shared" si="121"/>
        <v>25.535371217178849</v>
      </c>
      <c r="L116" s="10">
        <f t="shared" si="121"/>
        <v>6.8991433337428054</v>
      </c>
      <c r="M116" s="10">
        <f t="shared" si="121"/>
        <v>-37.756341217747803</v>
      </c>
      <c r="N116" s="10">
        <f t="shared" si="121"/>
        <v>-14.434961904986082</v>
      </c>
      <c r="O116" s="10">
        <f t="shared" si="121"/>
        <v>-22.683511564978129</v>
      </c>
      <c r="P116" s="10">
        <f t="shared" si="121"/>
        <v>-30.932061224970177</v>
      </c>
      <c r="Q116" s="10">
        <f t="shared" si="121"/>
        <v>-39.180610884962228</v>
      </c>
      <c r="R116" s="10">
        <f t="shared" si="121"/>
        <v>-47.429160544954271</v>
      </c>
    </row>
    <row r="117" spans="3:18" hidden="1" x14ac:dyDescent="0.25">
      <c r="C117" s="1" t="s">
        <v>55</v>
      </c>
      <c r="D117" s="8">
        <f>+SUM(D112:D116)</f>
        <v>126.15226878715973</v>
      </c>
      <c r="E117" s="8">
        <f>+SUM(E112:E116)</f>
        <v>106.94227334914922</v>
      </c>
      <c r="F117" s="8">
        <f t="shared" ref="F117" si="122">+SUM(F112:F116)</f>
        <v>94.39260467455324</v>
      </c>
      <c r="G117" s="8">
        <f t="shared" ref="G117" si="123">+SUM(G112:G116)</f>
        <v>82.000483581844591</v>
      </c>
      <c r="H117" s="8">
        <f t="shared" ref="H117" si="124">+SUM(H112:H116)</f>
        <v>69.654130002598862</v>
      </c>
      <c r="I117" s="8">
        <f t="shared" ref="I117" si="125">+SUM(I112:I116)</f>
        <v>57.113569216692781</v>
      </c>
      <c r="J117" s="8">
        <f t="shared" ref="J117" si="126">+SUM(J112:J116)</f>
        <v>43.857078308141872</v>
      </c>
      <c r="K117" s="8">
        <f t="shared" ref="K117" si="127">+SUM(K112:K116)</f>
        <v>28.619371217178848</v>
      </c>
      <c r="L117" s="8">
        <f t="shared" ref="L117" si="128">+SUM(L112:L116)</f>
        <v>7.5159433337428059</v>
      </c>
      <c r="M117" s="8">
        <f t="shared" ref="M117" si="129">+SUM(M112:M116)</f>
        <v>-39.606741217747803</v>
      </c>
      <c r="N117" s="8">
        <f t="shared" ref="N117" si="130">+SUM(N112:N116)</f>
        <v>-18.752561904986081</v>
      </c>
      <c r="O117" s="8">
        <f t="shared" ref="O117" si="131">+SUM(O112:O116)</f>
        <v>-29.46831156497813</v>
      </c>
      <c r="P117" s="8">
        <f t="shared" ref="P117" si="132">+SUM(P112:P116)</f>
        <v>-40.184061224970179</v>
      </c>
      <c r="Q117" s="8">
        <f t="shared" ref="Q117" si="133">+SUM(Q112:Q116)</f>
        <v>-50.899810884962228</v>
      </c>
      <c r="R117" s="8">
        <f t="shared" ref="R117" si="134">+SUM(R112:R116)</f>
        <v>-61.61556054495427</v>
      </c>
    </row>
    <row r="118" spans="3:18" hidden="1" x14ac:dyDescent="0.25"/>
    <row r="119" spans="3:18" hidden="1" x14ac:dyDescent="0.25"/>
    <row r="120" spans="3:18" hidden="1" x14ac:dyDescent="0.25"/>
    <row r="121" spans="3:18" hidden="1" x14ac:dyDescent="0.25">
      <c r="C121" s="1" t="s">
        <v>32</v>
      </c>
      <c r="D121" s="1">
        <v>-32</v>
      </c>
      <c r="E121" s="1">
        <v>-26</v>
      </c>
      <c r="F121" s="1">
        <v>-22</v>
      </c>
      <c r="G121" s="1">
        <v>-18</v>
      </c>
      <c r="H121" s="1">
        <v>-14</v>
      </c>
      <c r="I121" s="1">
        <v>-10</v>
      </c>
      <c r="J121" s="1">
        <v>-6</v>
      </c>
      <c r="K121" s="1">
        <v>-2</v>
      </c>
      <c r="L121" s="1">
        <v>2</v>
      </c>
      <c r="M121" s="1">
        <v>6</v>
      </c>
      <c r="N121" s="1">
        <v>10</v>
      </c>
      <c r="O121" s="1">
        <v>14</v>
      </c>
      <c r="P121" s="1">
        <v>18</v>
      </c>
      <c r="Q121" s="1">
        <v>22</v>
      </c>
      <c r="R121" s="1">
        <v>26</v>
      </c>
    </row>
    <row r="122" spans="3:18" hidden="1" x14ac:dyDescent="0.25">
      <c r="C122" s="7" t="s">
        <v>22</v>
      </c>
      <c r="D122" s="1">
        <v>3</v>
      </c>
      <c r="E122" s="1">
        <v>3</v>
      </c>
      <c r="F122" s="1">
        <v>3</v>
      </c>
      <c r="G122" s="1">
        <v>3</v>
      </c>
      <c r="H122" s="1">
        <v>3</v>
      </c>
      <c r="I122" s="1">
        <v>3</v>
      </c>
      <c r="J122" s="1">
        <v>3</v>
      </c>
      <c r="K122" s="1">
        <v>3</v>
      </c>
      <c r="L122" s="1">
        <v>3</v>
      </c>
      <c r="M122" s="1">
        <v>3</v>
      </c>
      <c r="N122" s="1">
        <v>3</v>
      </c>
      <c r="O122" s="1">
        <v>3</v>
      </c>
      <c r="P122" s="1">
        <v>3</v>
      </c>
      <c r="Q122" s="1">
        <v>3</v>
      </c>
      <c r="R122" s="1">
        <v>3</v>
      </c>
    </row>
    <row r="123" spans="3:18" hidden="1" x14ac:dyDescent="0.25">
      <c r="C123" s="7" t="s">
        <v>20</v>
      </c>
      <c r="D123" s="1">
        <v>300</v>
      </c>
      <c r="E123" s="1">
        <v>300</v>
      </c>
      <c r="F123" s="1">
        <v>300</v>
      </c>
      <c r="G123" s="1">
        <v>300</v>
      </c>
      <c r="H123" s="1">
        <v>300</v>
      </c>
      <c r="I123" s="1">
        <v>300</v>
      </c>
      <c r="J123" s="1">
        <v>300</v>
      </c>
      <c r="K123" s="1">
        <v>300</v>
      </c>
      <c r="L123" s="1">
        <v>300</v>
      </c>
      <c r="M123" s="1">
        <v>300</v>
      </c>
      <c r="N123" s="1">
        <v>300</v>
      </c>
      <c r="O123" s="1">
        <v>300</v>
      </c>
      <c r="P123" s="1">
        <v>300</v>
      </c>
      <c r="Q123" s="1">
        <v>300</v>
      </c>
      <c r="R123" s="1">
        <v>300</v>
      </c>
    </row>
    <row r="124" spans="3:18" hidden="1" x14ac:dyDescent="0.25">
      <c r="C124" s="7" t="s">
        <v>29</v>
      </c>
      <c r="D124" s="2">
        <f>p(D123,$D$6)</f>
        <v>8592.6916395988937</v>
      </c>
      <c r="E124" s="2">
        <f t="shared" ref="E124" si="135">p(E123,$D$6)</f>
        <v>8592.6916395988937</v>
      </c>
      <c r="F124" s="2">
        <f t="shared" ref="F124" si="136">p(F123,$D$6)</f>
        <v>8592.6916395988937</v>
      </c>
      <c r="G124" s="2">
        <f t="shared" ref="G124" si="137">p(G123,$D$6)</f>
        <v>8592.6916395988937</v>
      </c>
      <c r="H124" s="2">
        <f t="shared" ref="H124" si="138">p(H123,$D$6)</f>
        <v>8592.6916395988937</v>
      </c>
      <c r="I124" s="2">
        <f t="shared" ref="I124" si="139">p(I123,$D$6)</f>
        <v>8592.6916395988937</v>
      </c>
      <c r="J124" s="2">
        <f t="shared" ref="J124" si="140">p(J123,$D$6)</f>
        <v>8592.6916395988937</v>
      </c>
      <c r="K124" s="2">
        <f t="shared" ref="K124" si="141">p(K123,$D$6)</f>
        <v>8592.6916395988937</v>
      </c>
      <c r="L124" s="2">
        <f t="shared" ref="L124" si="142">p(L123,$D$6)</f>
        <v>8592.6916395988937</v>
      </c>
      <c r="M124" s="2">
        <f t="shared" ref="M124" si="143">p(M123,$D$6)</f>
        <v>8592.6916395988937</v>
      </c>
      <c r="N124" s="2">
        <f t="shared" ref="N124" si="144">p(N123,$D$6)</f>
        <v>8592.6916395988937</v>
      </c>
      <c r="O124" s="2">
        <f t="shared" ref="O124" si="145">p(O123,$D$6)</f>
        <v>8592.6916395988937</v>
      </c>
      <c r="P124" s="2">
        <f t="shared" ref="P124" si="146">p(P123,$D$6)</f>
        <v>8592.6916395988937</v>
      </c>
      <c r="Q124" s="2">
        <f t="shared" ref="Q124" si="147">p(Q123,$D$6)</f>
        <v>8592.6916395988937</v>
      </c>
      <c r="R124" s="2">
        <f t="shared" ref="R124" si="148">p(R123,$D$6)</f>
        <v>8592.6916395988937</v>
      </c>
    </row>
    <row r="125" spans="3:18" hidden="1" x14ac:dyDescent="0.25">
      <c r="C125" s="7" t="s">
        <v>30</v>
      </c>
      <c r="D125" s="2">
        <f t="shared" ref="D125:R125" si="149">+RHo(D123,$D$6,D132,D129,$D$15,D131)</f>
        <v>12170.291849746791</v>
      </c>
      <c r="E125" s="2">
        <f t="shared" si="149"/>
        <v>12509.685754821394</v>
      </c>
      <c r="F125" s="2">
        <f t="shared" si="149"/>
        <v>12868.329893574693</v>
      </c>
      <c r="G125" s="2">
        <f t="shared" si="149"/>
        <v>13394.162118140452</v>
      </c>
      <c r="H125" s="2">
        <f t="shared" si="149"/>
        <v>14178.411960053791</v>
      </c>
      <c r="I125" s="2">
        <f t="shared" si="149"/>
        <v>15384.420484137821</v>
      </c>
      <c r="J125" s="2">
        <f t="shared" si="149"/>
        <v>17338.385217523504</v>
      </c>
      <c r="K125" s="2">
        <f t="shared" si="149"/>
        <v>20804.529756344164</v>
      </c>
      <c r="L125" s="2">
        <f t="shared" si="149"/>
        <v>28104.825960699949</v>
      </c>
      <c r="M125" s="2">
        <f t="shared" si="149"/>
        <v>51268.944925752818</v>
      </c>
      <c r="N125" s="2">
        <f t="shared" si="149"/>
        <v>-984410.45927106484</v>
      </c>
      <c r="O125" s="2">
        <f t="shared" si="149"/>
        <v>-37044.935456262538</v>
      </c>
      <c r="P125" s="2">
        <f t="shared" si="149"/>
        <v>-16772.217435315837</v>
      </c>
      <c r="Q125" s="2">
        <f t="shared" si="149"/>
        <v>-9970.7407043639141</v>
      </c>
      <c r="R125" s="2">
        <f t="shared" si="149"/>
        <v>-6639.0436940484451</v>
      </c>
    </row>
    <row r="126" spans="3:18" hidden="1" x14ac:dyDescent="0.25">
      <c r="C126" s="7" t="s">
        <v>31</v>
      </c>
      <c r="D126" s="2">
        <f t="shared" ref="D126:R126" si="150">+MAX(D124:D125)</f>
        <v>12170.291849746791</v>
      </c>
      <c r="E126" s="2">
        <f t="shared" si="150"/>
        <v>12509.685754821394</v>
      </c>
      <c r="F126" s="2">
        <f t="shared" si="150"/>
        <v>12868.329893574693</v>
      </c>
      <c r="G126" s="2">
        <f t="shared" si="150"/>
        <v>13394.162118140452</v>
      </c>
      <c r="H126" s="2">
        <f t="shared" si="150"/>
        <v>14178.411960053791</v>
      </c>
      <c r="I126" s="2">
        <f t="shared" si="150"/>
        <v>15384.420484137821</v>
      </c>
      <c r="J126" s="2">
        <f t="shared" si="150"/>
        <v>17338.385217523504</v>
      </c>
      <c r="K126" s="2">
        <f t="shared" si="150"/>
        <v>20804.529756344164</v>
      </c>
      <c r="L126" s="2">
        <f t="shared" si="150"/>
        <v>28104.825960699949</v>
      </c>
      <c r="M126" s="2">
        <f t="shared" si="150"/>
        <v>51268.944925752818</v>
      </c>
      <c r="N126" s="2">
        <f t="shared" si="150"/>
        <v>8592.6916395988937</v>
      </c>
      <c r="O126" s="2">
        <f t="shared" si="150"/>
        <v>8592.6916395988937</v>
      </c>
      <c r="P126" s="2">
        <f t="shared" si="150"/>
        <v>8592.6916395988937</v>
      </c>
      <c r="Q126" s="2">
        <f t="shared" si="150"/>
        <v>8592.6916395988937</v>
      </c>
      <c r="R126" s="2">
        <f t="shared" si="150"/>
        <v>8592.6916395988937</v>
      </c>
    </row>
    <row r="127" spans="3:18" hidden="1" x14ac:dyDescent="0.25">
      <c r="C127" s="1" t="s">
        <v>23</v>
      </c>
      <c r="D127" s="1">
        <f>+pkyll(D122)</f>
        <v>758.08684097373691</v>
      </c>
      <c r="E127" s="1">
        <f t="shared" ref="E127:R127" si="151">+pkyll(E122)</f>
        <v>758.08684097373691</v>
      </c>
      <c r="F127" s="1">
        <f t="shared" si="151"/>
        <v>758.08684097373691</v>
      </c>
      <c r="G127" s="1">
        <f t="shared" si="151"/>
        <v>758.08684097373691</v>
      </c>
      <c r="H127" s="1">
        <f t="shared" si="151"/>
        <v>758.08684097373691</v>
      </c>
      <c r="I127" s="1">
        <f t="shared" si="151"/>
        <v>758.08684097373691</v>
      </c>
      <c r="J127" s="1">
        <f t="shared" si="151"/>
        <v>758.08684097373691</v>
      </c>
      <c r="K127" s="1">
        <f t="shared" si="151"/>
        <v>758.08684097373691</v>
      </c>
      <c r="L127" s="1">
        <f t="shared" si="151"/>
        <v>758.08684097373691</v>
      </c>
      <c r="M127" s="1">
        <f t="shared" si="151"/>
        <v>758.08684097373691</v>
      </c>
      <c r="N127" s="1">
        <f t="shared" si="151"/>
        <v>758.08684097373691</v>
      </c>
      <c r="O127" s="1">
        <f t="shared" si="151"/>
        <v>758.08684097373691</v>
      </c>
      <c r="P127" s="1">
        <f t="shared" si="151"/>
        <v>758.08684097373691</v>
      </c>
      <c r="Q127" s="1">
        <f t="shared" si="151"/>
        <v>758.08684097373691</v>
      </c>
      <c r="R127" s="1">
        <f t="shared" si="151"/>
        <v>758.08684097373691</v>
      </c>
    </row>
    <row r="128" spans="3:18" hidden="1" x14ac:dyDescent="0.25">
      <c r="C128" s="1" t="s">
        <v>24</v>
      </c>
      <c r="D128" s="1">
        <f>+pkyll(D121)</f>
        <v>42.424174288527169</v>
      </c>
      <c r="E128" s="1">
        <f t="shared" ref="E128:R128" si="152">+pkyll(E121)</f>
        <v>74.180813660186374</v>
      </c>
      <c r="F128" s="1">
        <f t="shared" si="152"/>
        <v>105.91833770879838</v>
      </c>
      <c r="G128" s="1">
        <f t="shared" si="152"/>
        <v>149.3781005316697</v>
      </c>
      <c r="H128" s="1">
        <f t="shared" si="152"/>
        <v>208.20679213176459</v>
      </c>
      <c r="I128" s="1">
        <f t="shared" si="152"/>
        <v>286.96930013150785</v>
      </c>
      <c r="J128" s="1">
        <f t="shared" si="152"/>
        <v>391.32227237487109</v>
      </c>
      <c r="K128" s="1">
        <f t="shared" si="152"/>
        <v>528.20794958606598</v>
      </c>
      <c r="L128" s="1">
        <f t="shared" si="152"/>
        <v>706.06847424786042</v>
      </c>
      <c r="M128" s="1">
        <f t="shared" si="152"/>
        <v>935.08055776749416</v>
      </c>
      <c r="N128" s="1">
        <f t="shared" si="152"/>
        <v>1227.410049807864</v>
      </c>
      <c r="O128" s="1">
        <f t="shared" si="152"/>
        <v>1597.4856104484586</v>
      </c>
      <c r="P128" s="1">
        <f t="shared" si="152"/>
        <v>2062.2903468099853</v>
      </c>
      <c r="Q128" s="1">
        <f t="shared" si="152"/>
        <v>2641.6699499209726</v>
      </c>
      <c r="R128" s="1">
        <f t="shared" si="152"/>
        <v>3358.6555633834028</v>
      </c>
    </row>
    <row r="129" spans="3:18" hidden="1" x14ac:dyDescent="0.25">
      <c r="C129" s="1" t="s">
        <v>25</v>
      </c>
      <c r="D129" s="1">
        <f>+xin(D127)</f>
        <v>3.7642932793178659E-3</v>
      </c>
      <c r="E129" s="1">
        <f t="shared" ref="E129:R129" si="153">+xin(E127)</f>
        <v>3.7642932793178659E-3</v>
      </c>
      <c r="F129" s="1">
        <f t="shared" si="153"/>
        <v>3.7642932793178659E-3</v>
      </c>
      <c r="G129" s="1">
        <f t="shared" si="153"/>
        <v>3.7642932793178659E-3</v>
      </c>
      <c r="H129" s="1">
        <f t="shared" si="153"/>
        <v>3.7642932793178659E-3</v>
      </c>
      <c r="I129" s="1">
        <f t="shared" si="153"/>
        <v>3.7642932793178659E-3</v>
      </c>
      <c r="J129" s="1">
        <f t="shared" si="153"/>
        <v>3.7642932793178659E-3</v>
      </c>
      <c r="K129" s="1">
        <f t="shared" si="153"/>
        <v>3.7642932793178659E-3</v>
      </c>
      <c r="L129" s="1">
        <f t="shared" si="153"/>
        <v>3.7642932793178659E-3</v>
      </c>
      <c r="M129" s="1">
        <f t="shared" si="153"/>
        <v>3.7642932793178659E-3</v>
      </c>
      <c r="N129" s="1">
        <f t="shared" si="153"/>
        <v>3.7642932793178659E-3</v>
      </c>
      <c r="O129" s="1">
        <f t="shared" si="153"/>
        <v>3.7642932793178659E-3</v>
      </c>
      <c r="P129" s="1">
        <f t="shared" si="153"/>
        <v>3.7642932793178659E-3</v>
      </c>
      <c r="Q129" s="1">
        <f t="shared" si="153"/>
        <v>3.7642932793178659E-3</v>
      </c>
      <c r="R129" s="1">
        <f t="shared" si="153"/>
        <v>3.7642932793178659E-3</v>
      </c>
    </row>
    <row r="130" spans="3:18" hidden="1" x14ac:dyDescent="0.25">
      <c r="C130" s="1" t="s">
        <v>26</v>
      </c>
      <c r="D130" s="1">
        <f>xmax(D127)</f>
        <v>4.7053665991473323E-3</v>
      </c>
      <c r="E130" s="1">
        <f t="shared" ref="E130:R130" si="154">xmax(E127)</f>
        <v>4.7053665991473323E-3</v>
      </c>
      <c r="F130" s="1">
        <f t="shared" si="154"/>
        <v>4.7053665991473323E-3</v>
      </c>
      <c r="G130" s="1">
        <f t="shared" si="154"/>
        <v>4.7053665991473323E-3</v>
      </c>
      <c r="H130" s="1">
        <f t="shared" si="154"/>
        <v>4.7053665991473323E-3</v>
      </c>
      <c r="I130" s="1">
        <f t="shared" si="154"/>
        <v>4.7053665991473323E-3</v>
      </c>
      <c r="J130" s="1">
        <f t="shared" si="154"/>
        <v>4.7053665991473323E-3</v>
      </c>
      <c r="K130" s="1">
        <f t="shared" si="154"/>
        <v>4.7053665991473323E-3</v>
      </c>
      <c r="L130" s="1">
        <f t="shared" si="154"/>
        <v>4.7053665991473323E-3</v>
      </c>
      <c r="M130" s="1">
        <f t="shared" si="154"/>
        <v>4.7053665991473323E-3</v>
      </c>
      <c r="N130" s="1">
        <f t="shared" si="154"/>
        <v>4.7053665991473323E-3</v>
      </c>
      <c r="O130" s="1">
        <f t="shared" si="154"/>
        <v>4.7053665991473323E-3</v>
      </c>
      <c r="P130" s="1">
        <f t="shared" si="154"/>
        <v>4.7053665991473323E-3</v>
      </c>
      <c r="Q130" s="1">
        <f t="shared" si="154"/>
        <v>4.7053665991473323E-3</v>
      </c>
      <c r="R130" s="1">
        <f t="shared" si="154"/>
        <v>4.7053665991473323E-3</v>
      </c>
    </row>
    <row r="131" spans="3:18" hidden="1" x14ac:dyDescent="0.25">
      <c r="C131" s="1" t="s">
        <v>28</v>
      </c>
      <c r="D131" s="1">
        <f t="shared" ref="D131:R131" si="155">+xout($D$7,D128)</f>
        <v>1.3166123055060157E-4</v>
      </c>
      <c r="E131" s="1">
        <f t="shared" si="155"/>
        <v>2.3021631825575082E-4</v>
      </c>
      <c r="F131" s="1">
        <f t="shared" si="155"/>
        <v>3.2871208254454671E-4</v>
      </c>
      <c r="G131" s="1">
        <f t="shared" si="155"/>
        <v>4.6358720854656116E-4</v>
      </c>
      <c r="H131" s="1">
        <f t="shared" si="155"/>
        <v>6.4615901006409701E-4</v>
      </c>
      <c r="I131" s="1">
        <f t="shared" si="155"/>
        <v>8.9059437971847279E-4</v>
      </c>
      <c r="J131" s="1">
        <f t="shared" si="155"/>
        <v>1.2144484315082206E-3</v>
      </c>
      <c r="K131" s="1">
        <f t="shared" si="155"/>
        <v>1.6392660504395153E-3</v>
      </c>
      <c r="L131" s="1">
        <f t="shared" si="155"/>
        <v>2.1912469890450841E-3</v>
      </c>
      <c r="M131" s="1">
        <f t="shared" si="155"/>
        <v>2.9019741447956714E-3</v>
      </c>
      <c r="N131" s="1">
        <f t="shared" si="155"/>
        <v>3.809203602851992E-3</v>
      </c>
      <c r="O131" s="1">
        <f t="shared" si="155"/>
        <v>4.9577139634607338E-3</v>
      </c>
      <c r="P131" s="1">
        <f t="shared" si="155"/>
        <v>6.4002114211344375E-3</v>
      </c>
      <c r="Q131" s="1">
        <f t="shared" si="155"/>
        <v>8.198286051478881E-3</v>
      </c>
      <c r="R131" s="1">
        <f t="shared" si="155"/>
        <v>1.0423413817396768E-2</v>
      </c>
    </row>
    <row r="132" spans="3:18" hidden="1" x14ac:dyDescent="0.25">
      <c r="C132" s="1" t="s">
        <v>27</v>
      </c>
      <c r="D132" s="1">
        <f>+xmaxo(D128)</f>
        <v>2.6332246110120314E-4</v>
      </c>
      <c r="E132" s="1">
        <f>+xmaxo(E128)</f>
        <v>4.6043263651150164E-4</v>
      </c>
      <c r="F132" s="1">
        <f t="shared" ref="F132:R132" si="156">+xmaxo(F128)</f>
        <v>6.5742416508909342E-4</v>
      </c>
      <c r="G132" s="1">
        <f t="shared" si="156"/>
        <v>9.2717441709312231E-4</v>
      </c>
      <c r="H132" s="1">
        <f t="shared" si="156"/>
        <v>1.292318020128194E-3</v>
      </c>
      <c r="I132" s="1">
        <f t="shared" si="156"/>
        <v>1.7811887594369456E-3</v>
      </c>
      <c r="J132" s="1">
        <f t="shared" si="156"/>
        <v>2.4288968630164411E-3</v>
      </c>
      <c r="K132" s="1">
        <f t="shared" si="156"/>
        <v>3.2785321008790306E-3</v>
      </c>
      <c r="L132" s="1">
        <f t="shared" si="156"/>
        <v>4.3824939780901682E-3</v>
      </c>
      <c r="M132" s="1">
        <f t="shared" si="156"/>
        <v>5.8039482895913428E-3</v>
      </c>
      <c r="N132" s="1">
        <f t="shared" si="156"/>
        <v>7.618407205703984E-3</v>
      </c>
      <c r="O132" s="1">
        <f t="shared" si="156"/>
        <v>9.9154279269214676E-3</v>
      </c>
      <c r="P132" s="1">
        <f t="shared" si="156"/>
        <v>1.2800422842268875E-2</v>
      </c>
      <c r="Q132" s="1">
        <f t="shared" si="156"/>
        <v>1.6396572102957762E-2</v>
      </c>
      <c r="R132" s="1">
        <f t="shared" si="156"/>
        <v>2.0846827634793536E-2</v>
      </c>
    </row>
    <row r="133" spans="3:18" hidden="1" x14ac:dyDescent="0.25">
      <c r="C133" s="1" t="s">
        <v>50</v>
      </c>
      <c r="D133" s="8">
        <f>+(D122-D121)*$D$21*$D$27/1000</f>
        <v>7.3920000000000003</v>
      </c>
      <c r="E133" s="8">
        <f t="shared" ref="E133:R133" si="157">+(E122-E121)*$D$21*$D$27/1000</f>
        <v>6.1248000000000014</v>
      </c>
      <c r="F133" s="8">
        <f t="shared" si="157"/>
        <v>5.28</v>
      </c>
      <c r="G133" s="8">
        <f t="shared" si="157"/>
        <v>4.4352</v>
      </c>
      <c r="H133" s="8">
        <f t="shared" si="157"/>
        <v>3.5904000000000007</v>
      </c>
      <c r="I133" s="8">
        <f t="shared" si="157"/>
        <v>2.7456</v>
      </c>
      <c r="J133" s="8">
        <f t="shared" si="157"/>
        <v>1.9008</v>
      </c>
      <c r="K133" s="8">
        <f t="shared" si="157"/>
        <v>1.056</v>
      </c>
      <c r="L133" s="8">
        <f t="shared" si="157"/>
        <v>0.21120000000000003</v>
      </c>
      <c r="M133" s="8">
        <f t="shared" si="157"/>
        <v>-0.63360000000000016</v>
      </c>
      <c r="N133" s="8">
        <f t="shared" si="157"/>
        <v>-1.4784000000000002</v>
      </c>
      <c r="O133" s="8">
        <f t="shared" si="157"/>
        <v>-2.3232000000000004</v>
      </c>
      <c r="P133" s="8">
        <f t="shared" si="157"/>
        <v>-3.1680000000000001</v>
      </c>
      <c r="Q133" s="8">
        <f t="shared" si="157"/>
        <v>-4.0128000000000004</v>
      </c>
      <c r="R133" s="8">
        <f t="shared" si="157"/>
        <v>-4.8576000000000006</v>
      </c>
    </row>
    <row r="134" spans="3:18" hidden="1" x14ac:dyDescent="0.25">
      <c r="C134" s="1" t="s">
        <v>51</v>
      </c>
      <c r="D134" s="8">
        <f>+(D122-D121)*$D$23*$D$28/1000</f>
        <v>0</v>
      </c>
      <c r="E134" s="8">
        <f t="shared" ref="E134:R134" si="158">+(E122-E121)*$D$23*$D$28/1000</f>
        <v>0</v>
      </c>
      <c r="F134" s="8">
        <f t="shared" si="158"/>
        <v>0</v>
      </c>
      <c r="G134" s="8">
        <f t="shared" si="158"/>
        <v>0</v>
      </c>
      <c r="H134" s="8">
        <f t="shared" si="158"/>
        <v>0</v>
      </c>
      <c r="I134" s="8">
        <f t="shared" si="158"/>
        <v>0</v>
      </c>
      <c r="J134" s="8">
        <f t="shared" si="158"/>
        <v>0</v>
      </c>
      <c r="K134" s="8">
        <f t="shared" si="158"/>
        <v>0</v>
      </c>
      <c r="L134" s="8">
        <f t="shared" si="158"/>
        <v>0</v>
      </c>
      <c r="M134" s="8">
        <f t="shared" si="158"/>
        <v>0</v>
      </c>
      <c r="N134" s="8">
        <f t="shared" si="158"/>
        <v>0</v>
      </c>
      <c r="O134" s="8">
        <f t="shared" si="158"/>
        <v>0</v>
      </c>
      <c r="P134" s="8">
        <f t="shared" si="158"/>
        <v>0</v>
      </c>
      <c r="Q134" s="8">
        <f t="shared" si="158"/>
        <v>0</v>
      </c>
      <c r="R134" s="8">
        <f t="shared" si="158"/>
        <v>0</v>
      </c>
    </row>
    <row r="135" spans="3:18" hidden="1" x14ac:dyDescent="0.25">
      <c r="C135" s="1" t="s">
        <v>52</v>
      </c>
      <c r="D135" s="8">
        <f>+(D122-D121)*$D$24*$D$29/1000</f>
        <v>10.92</v>
      </c>
      <c r="E135" s="8">
        <f t="shared" ref="E135:R135" si="159">+(E122-E121)*$D$24*$D$29/1000</f>
        <v>9.048</v>
      </c>
      <c r="F135" s="8">
        <f t="shared" si="159"/>
        <v>7.8</v>
      </c>
      <c r="G135" s="8">
        <f t="shared" si="159"/>
        <v>6.5519999999999996</v>
      </c>
      <c r="H135" s="8">
        <f t="shared" si="159"/>
        <v>5.3040000000000003</v>
      </c>
      <c r="I135" s="8">
        <f t="shared" si="159"/>
        <v>4.056</v>
      </c>
      <c r="J135" s="8">
        <f t="shared" si="159"/>
        <v>2.8079999999999998</v>
      </c>
      <c r="K135" s="8">
        <f t="shared" si="159"/>
        <v>1.56</v>
      </c>
      <c r="L135" s="8">
        <f t="shared" si="159"/>
        <v>0.312</v>
      </c>
      <c r="M135" s="8">
        <f t="shared" si="159"/>
        <v>-0.93600000000000005</v>
      </c>
      <c r="N135" s="8">
        <f t="shared" si="159"/>
        <v>-2.1840000000000002</v>
      </c>
      <c r="O135" s="8">
        <f t="shared" si="159"/>
        <v>-3.4320000000000004</v>
      </c>
      <c r="P135" s="8">
        <f t="shared" si="159"/>
        <v>-4.68</v>
      </c>
      <c r="Q135" s="8">
        <f t="shared" si="159"/>
        <v>-5.9280000000000008</v>
      </c>
      <c r="R135" s="8">
        <f t="shared" si="159"/>
        <v>-7.176000000000001</v>
      </c>
    </row>
    <row r="136" spans="3:18" hidden="1" x14ac:dyDescent="0.25">
      <c r="C136" s="1" t="s">
        <v>53</v>
      </c>
      <c r="D136" s="8">
        <f>+(D122-D121)*$D$25*$D$30/1000</f>
        <v>3.2759999999999998</v>
      </c>
      <c r="E136" s="8">
        <f t="shared" ref="E136:R136" si="160">+(E122-E121)*$D$25*$D$30/1000</f>
        <v>2.7143999999999995</v>
      </c>
      <c r="F136" s="8">
        <f t="shared" si="160"/>
        <v>2.34</v>
      </c>
      <c r="G136" s="8">
        <f t="shared" si="160"/>
        <v>1.9656</v>
      </c>
      <c r="H136" s="8">
        <f t="shared" si="160"/>
        <v>1.5911999999999997</v>
      </c>
      <c r="I136" s="8">
        <f t="shared" si="160"/>
        <v>1.2167999999999999</v>
      </c>
      <c r="J136" s="8">
        <f t="shared" si="160"/>
        <v>0.84239999999999982</v>
      </c>
      <c r="K136" s="8">
        <f t="shared" si="160"/>
        <v>0.46800000000000003</v>
      </c>
      <c r="L136" s="8">
        <f t="shared" si="160"/>
        <v>9.3599999999999989E-2</v>
      </c>
      <c r="M136" s="8">
        <f t="shared" si="160"/>
        <v>-0.28079999999999994</v>
      </c>
      <c r="N136" s="8">
        <f t="shared" si="160"/>
        <v>-0.6552</v>
      </c>
      <c r="O136" s="8">
        <f t="shared" si="160"/>
        <v>-1.0295999999999998</v>
      </c>
      <c r="P136" s="8">
        <f t="shared" si="160"/>
        <v>-1.4039999999999999</v>
      </c>
      <c r="Q136" s="8">
        <f t="shared" si="160"/>
        <v>-1.7784</v>
      </c>
      <c r="R136" s="8">
        <f t="shared" si="160"/>
        <v>-2.1527999999999996</v>
      </c>
    </row>
    <row r="137" spans="3:18" hidden="1" x14ac:dyDescent="0.25">
      <c r="C137" s="9" t="s">
        <v>54</v>
      </c>
      <c r="D137" s="10">
        <f t="shared" ref="D137:R137" si="161">+D126/3600*$D$8*$D$9*(D122-D121)</f>
        <v>147.90285234067278</v>
      </c>
      <c r="E137" s="10">
        <f t="shared" si="161"/>
        <v>125.96558572563208</v>
      </c>
      <c r="F137" s="10">
        <f t="shared" si="161"/>
        <v>111.70425254839142</v>
      </c>
      <c r="G137" s="10">
        <f t="shared" si="161"/>
        <v>97.665765444774124</v>
      </c>
      <c r="H137" s="10">
        <f t="shared" si="161"/>
        <v>83.692015041984178</v>
      </c>
      <c r="I137" s="10">
        <f t="shared" si="161"/>
        <v>69.443564685344342</v>
      </c>
      <c r="J137" s="10">
        <f t="shared" si="161"/>
        <v>54.182453804760947</v>
      </c>
      <c r="K137" s="10">
        <f t="shared" si="161"/>
        <v>36.118975271430841</v>
      </c>
      <c r="L137" s="10">
        <f t="shared" si="161"/>
        <v>9.7586201252430378</v>
      </c>
      <c r="M137" s="10">
        <f t="shared" si="161"/>
        <v>-53.405150964325848</v>
      </c>
      <c r="N137" s="10">
        <f t="shared" si="161"/>
        <v>-20.885014401802867</v>
      </c>
      <c r="O137" s="10">
        <f t="shared" si="161"/>
        <v>-32.819308345690217</v>
      </c>
      <c r="P137" s="10">
        <f t="shared" si="161"/>
        <v>-44.753602289577572</v>
      </c>
      <c r="Q137" s="10">
        <f t="shared" si="161"/>
        <v>-56.687896233464926</v>
      </c>
      <c r="R137" s="10">
        <f t="shared" si="161"/>
        <v>-68.62219017735228</v>
      </c>
    </row>
    <row r="138" spans="3:18" hidden="1" x14ac:dyDescent="0.25">
      <c r="C138" s="1" t="s">
        <v>55</v>
      </c>
      <c r="D138" s="8">
        <f>+SUM(D133:D137)</f>
        <v>169.49085234067277</v>
      </c>
      <c r="E138" s="8">
        <f>+SUM(E133:E137)</f>
        <v>143.85278572563209</v>
      </c>
      <c r="F138" s="8">
        <f t="shared" ref="F138" si="162">+SUM(F133:F137)</f>
        <v>127.12425254839142</v>
      </c>
      <c r="G138" s="8">
        <f t="shared" ref="G138" si="163">+SUM(G133:G137)</f>
        <v>110.61856544477412</v>
      </c>
      <c r="H138" s="8">
        <f t="shared" ref="H138" si="164">+SUM(H133:H137)</f>
        <v>94.177615041984183</v>
      </c>
      <c r="I138" s="8">
        <f t="shared" ref="I138" si="165">+SUM(I133:I137)</f>
        <v>77.461964685344341</v>
      </c>
      <c r="J138" s="8">
        <f t="shared" ref="J138" si="166">+SUM(J133:J137)</f>
        <v>59.733653804760948</v>
      </c>
      <c r="K138" s="8">
        <f t="shared" ref="K138" si="167">+SUM(K133:K137)</f>
        <v>39.202975271430844</v>
      </c>
      <c r="L138" s="8">
        <f t="shared" ref="L138" si="168">+SUM(L133:L137)</f>
        <v>10.375420125243037</v>
      </c>
      <c r="M138" s="8">
        <f t="shared" ref="M138" si="169">+SUM(M133:M137)</f>
        <v>-55.255550964325849</v>
      </c>
      <c r="N138" s="8">
        <f t="shared" ref="N138" si="170">+SUM(N133:N137)</f>
        <v>-25.202614401802869</v>
      </c>
      <c r="O138" s="8">
        <f t="shared" ref="O138" si="171">+SUM(O133:O137)</f>
        <v>-39.604108345690221</v>
      </c>
      <c r="P138" s="8">
        <f t="shared" ref="P138" si="172">+SUM(P133:P137)</f>
        <v>-54.005602289577567</v>
      </c>
      <c r="Q138" s="8">
        <f t="shared" ref="Q138" si="173">+SUM(Q133:Q137)</f>
        <v>-68.407096233464927</v>
      </c>
      <c r="R138" s="8">
        <f t="shared" ref="R138" si="174">+SUM(R133:R137)</f>
        <v>-82.808590177352286</v>
      </c>
    </row>
    <row r="139" spans="3:18" hidden="1" x14ac:dyDescent="0.25"/>
    <row r="140" spans="3:18" hidden="1" x14ac:dyDescent="0.25"/>
    <row r="141" spans="3:18" hidden="1" x14ac:dyDescent="0.25"/>
    <row r="142" spans="3:18" hidden="1" x14ac:dyDescent="0.25">
      <c r="C142" s="1" t="s">
        <v>32</v>
      </c>
      <c r="D142" s="1">
        <v>-32</v>
      </c>
      <c r="E142" s="1">
        <v>-26</v>
      </c>
      <c r="F142" s="1">
        <v>-22</v>
      </c>
      <c r="G142" s="1">
        <v>-18</v>
      </c>
      <c r="H142" s="1">
        <v>-14</v>
      </c>
      <c r="I142" s="1">
        <v>-10</v>
      </c>
      <c r="J142" s="1">
        <v>-6</v>
      </c>
      <c r="K142" s="1">
        <v>-2</v>
      </c>
      <c r="L142" s="1">
        <v>2</v>
      </c>
      <c r="M142" s="1">
        <v>6</v>
      </c>
      <c r="N142" s="1">
        <v>10</v>
      </c>
      <c r="O142" s="1">
        <v>14</v>
      </c>
      <c r="P142" s="1">
        <v>18</v>
      </c>
      <c r="Q142" s="1">
        <v>22</v>
      </c>
      <c r="R142" s="1">
        <v>26</v>
      </c>
    </row>
    <row r="143" spans="3:18" hidden="1" x14ac:dyDescent="0.25">
      <c r="C143" s="7" t="s">
        <v>22</v>
      </c>
      <c r="D143" s="1">
        <v>3</v>
      </c>
      <c r="E143" s="1">
        <v>3</v>
      </c>
      <c r="F143" s="1">
        <v>3</v>
      </c>
      <c r="G143" s="1">
        <v>3</v>
      </c>
      <c r="H143" s="1">
        <v>3</v>
      </c>
      <c r="I143" s="1">
        <v>3</v>
      </c>
      <c r="J143" s="1">
        <v>3</v>
      </c>
      <c r="K143" s="1">
        <v>3</v>
      </c>
      <c r="L143" s="1">
        <v>3</v>
      </c>
      <c r="M143" s="1">
        <v>3</v>
      </c>
      <c r="N143" s="1">
        <v>3</v>
      </c>
      <c r="O143" s="1">
        <v>3</v>
      </c>
      <c r="P143" s="1">
        <v>3</v>
      </c>
      <c r="Q143" s="1">
        <v>3</v>
      </c>
      <c r="R143" s="1">
        <v>3</v>
      </c>
    </row>
    <row r="144" spans="3:18" hidden="1" x14ac:dyDescent="0.25">
      <c r="C144" s="7" t="s">
        <v>20</v>
      </c>
      <c r="D144" s="1">
        <v>400</v>
      </c>
      <c r="E144" s="1">
        <v>400</v>
      </c>
      <c r="F144" s="1">
        <v>400</v>
      </c>
      <c r="G144" s="1">
        <v>400</v>
      </c>
      <c r="H144" s="1">
        <v>400</v>
      </c>
      <c r="I144" s="1">
        <v>400</v>
      </c>
      <c r="J144" s="1">
        <v>400</v>
      </c>
      <c r="K144" s="1">
        <v>400</v>
      </c>
      <c r="L144" s="1">
        <v>400</v>
      </c>
      <c r="M144" s="1">
        <v>400</v>
      </c>
      <c r="N144" s="1">
        <v>400</v>
      </c>
      <c r="O144" s="1">
        <v>400</v>
      </c>
      <c r="P144" s="1">
        <v>400</v>
      </c>
      <c r="Q144" s="1">
        <v>400</v>
      </c>
      <c r="R144" s="1">
        <v>400</v>
      </c>
    </row>
    <row r="145" spans="3:18" hidden="1" x14ac:dyDescent="0.25">
      <c r="C145" s="7" t="s">
        <v>29</v>
      </c>
      <c r="D145" s="2">
        <f>p(D144,$D$6)</f>
        <v>11167.305981753525</v>
      </c>
      <c r="E145" s="2">
        <f t="shared" ref="E145" si="175">p(E144,$D$6)</f>
        <v>11167.305981753525</v>
      </c>
      <c r="F145" s="2">
        <f t="shared" ref="F145" si="176">p(F144,$D$6)</f>
        <v>11167.305981753525</v>
      </c>
      <c r="G145" s="2">
        <f t="shared" ref="G145" si="177">p(G144,$D$6)</f>
        <v>11167.305981753525</v>
      </c>
      <c r="H145" s="2">
        <f t="shared" ref="H145" si="178">p(H144,$D$6)</f>
        <v>11167.305981753525</v>
      </c>
      <c r="I145" s="2">
        <f t="shared" ref="I145" si="179">p(I144,$D$6)</f>
        <v>11167.305981753525</v>
      </c>
      <c r="J145" s="2">
        <f t="shared" ref="J145" si="180">p(J144,$D$6)</f>
        <v>11167.305981753525</v>
      </c>
      <c r="K145" s="2">
        <f t="shared" ref="K145" si="181">p(K144,$D$6)</f>
        <v>11167.305981753525</v>
      </c>
      <c r="L145" s="2">
        <f t="shared" ref="L145" si="182">p(L144,$D$6)</f>
        <v>11167.305981753525</v>
      </c>
      <c r="M145" s="2">
        <f t="shared" ref="M145" si="183">p(M144,$D$6)</f>
        <v>11167.305981753525</v>
      </c>
      <c r="N145" s="2">
        <f t="shared" ref="N145" si="184">p(N144,$D$6)</f>
        <v>11167.305981753525</v>
      </c>
      <c r="O145" s="2">
        <f t="shared" ref="O145" si="185">p(O144,$D$6)</f>
        <v>11167.305981753525</v>
      </c>
      <c r="P145" s="2">
        <f t="shared" ref="P145" si="186">p(P144,$D$6)</f>
        <v>11167.305981753525</v>
      </c>
      <c r="Q145" s="2">
        <f t="shared" ref="Q145" si="187">p(Q144,$D$6)</f>
        <v>11167.305981753525</v>
      </c>
      <c r="R145" s="2">
        <f t="shared" ref="R145" si="188">p(R144,$D$6)</f>
        <v>11167.305981753525</v>
      </c>
    </row>
    <row r="146" spans="3:18" hidden="1" x14ac:dyDescent="0.25">
      <c r="C146" s="7" t="s">
        <v>30</v>
      </c>
      <c r="D146" s="2">
        <f t="shared" ref="D146:R146" si="189">+RHo(D144,$D$6,D153,D150,$D$15,D152)</f>
        <v>15564.981201528104</v>
      </c>
      <c r="E146" s="2">
        <f t="shared" si="189"/>
        <v>15999.04308086663</v>
      </c>
      <c r="F146" s="2">
        <f t="shared" si="189"/>
        <v>16457.724708772657</v>
      </c>
      <c r="G146" s="2">
        <f t="shared" si="189"/>
        <v>17130.22860527486</v>
      </c>
      <c r="H146" s="2">
        <f t="shared" si="189"/>
        <v>18133.231178868566</v>
      </c>
      <c r="I146" s="2">
        <f t="shared" si="189"/>
        <v>19675.634618161697</v>
      </c>
      <c r="J146" s="2">
        <f t="shared" si="189"/>
        <v>22174.62352648683</v>
      </c>
      <c r="K146" s="2">
        <f t="shared" si="189"/>
        <v>26607.588261810357</v>
      </c>
      <c r="L146" s="2">
        <f t="shared" si="189"/>
        <v>35944.173989518182</v>
      </c>
      <c r="M146" s="2">
        <f t="shared" si="189"/>
        <v>65569.517464622273</v>
      </c>
      <c r="N146" s="2">
        <f t="shared" si="189"/>
        <v>-1258994.4828201109</v>
      </c>
      <c r="O146" s="2">
        <f t="shared" si="189"/>
        <v>-47377.970151187859</v>
      </c>
      <c r="P146" s="2">
        <f t="shared" si="189"/>
        <v>-21450.533176331708</v>
      </c>
      <c r="Q146" s="2">
        <f t="shared" si="189"/>
        <v>-12751.903861037179</v>
      </c>
      <c r="R146" s="2">
        <f t="shared" si="189"/>
        <v>-8490.8884330606852</v>
      </c>
    </row>
    <row r="147" spans="3:18" hidden="1" x14ac:dyDescent="0.25">
      <c r="C147" s="7" t="s">
        <v>31</v>
      </c>
      <c r="D147" s="2">
        <f t="shared" ref="D147:R147" si="190">+MAX(D145:D146)</f>
        <v>15564.981201528104</v>
      </c>
      <c r="E147" s="2">
        <f t="shared" si="190"/>
        <v>15999.04308086663</v>
      </c>
      <c r="F147" s="2">
        <f t="shared" si="190"/>
        <v>16457.724708772657</v>
      </c>
      <c r="G147" s="2">
        <f t="shared" si="190"/>
        <v>17130.22860527486</v>
      </c>
      <c r="H147" s="2">
        <f t="shared" si="190"/>
        <v>18133.231178868566</v>
      </c>
      <c r="I147" s="2">
        <f t="shared" si="190"/>
        <v>19675.634618161697</v>
      </c>
      <c r="J147" s="2">
        <f t="shared" si="190"/>
        <v>22174.62352648683</v>
      </c>
      <c r="K147" s="2">
        <f t="shared" si="190"/>
        <v>26607.588261810357</v>
      </c>
      <c r="L147" s="2">
        <f t="shared" si="190"/>
        <v>35944.173989518182</v>
      </c>
      <c r="M147" s="2">
        <f t="shared" si="190"/>
        <v>65569.517464622273</v>
      </c>
      <c r="N147" s="2">
        <f t="shared" si="190"/>
        <v>11167.305981753525</v>
      </c>
      <c r="O147" s="2">
        <f t="shared" si="190"/>
        <v>11167.305981753525</v>
      </c>
      <c r="P147" s="2">
        <f t="shared" si="190"/>
        <v>11167.305981753525</v>
      </c>
      <c r="Q147" s="2">
        <f t="shared" si="190"/>
        <v>11167.305981753525</v>
      </c>
      <c r="R147" s="2">
        <f t="shared" si="190"/>
        <v>11167.305981753525</v>
      </c>
    </row>
    <row r="148" spans="3:18" hidden="1" x14ac:dyDescent="0.25">
      <c r="C148" s="1" t="s">
        <v>23</v>
      </c>
      <c r="D148" s="1">
        <f>+pkyll(D143)</f>
        <v>758.08684097373691</v>
      </c>
      <c r="E148" s="1">
        <f t="shared" ref="E148:R148" si="191">+pkyll(E143)</f>
        <v>758.08684097373691</v>
      </c>
      <c r="F148" s="1">
        <f t="shared" si="191"/>
        <v>758.08684097373691</v>
      </c>
      <c r="G148" s="1">
        <f t="shared" si="191"/>
        <v>758.08684097373691</v>
      </c>
      <c r="H148" s="1">
        <f t="shared" si="191"/>
        <v>758.08684097373691</v>
      </c>
      <c r="I148" s="1">
        <f t="shared" si="191"/>
        <v>758.08684097373691</v>
      </c>
      <c r="J148" s="1">
        <f t="shared" si="191"/>
        <v>758.08684097373691</v>
      </c>
      <c r="K148" s="1">
        <f t="shared" si="191"/>
        <v>758.08684097373691</v>
      </c>
      <c r="L148" s="1">
        <f t="shared" si="191"/>
        <v>758.08684097373691</v>
      </c>
      <c r="M148" s="1">
        <f t="shared" si="191"/>
        <v>758.08684097373691</v>
      </c>
      <c r="N148" s="1">
        <f t="shared" si="191"/>
        <v>758.08684097373691</v>
      </c>
      <c r="O148" s="1">
        <f t="shared" si="191"/>
        <v>758.08684097373691</v>
      </c>
      <c r="P148" s="1">
        <f t="shared" si="191"/>
        <v>758.08684097373691</v>
      </c>
      <c r="Q148" s="1">
        <f t="shared" si="191"/>
        <v>758.08684097373691</v>
      </c>
      <c r="R148" s="1">
        <f t="shared" si="191"/>
        <v>758.08684097373691</v>
      </c>
    </row>
    <row r="149" spans="3:18" hidden="1" x14ac:dyDescent="0.25">
      <c r="C149" s="1" t="s">
        <v>24</v>
      </c>
      <c r="D149" s="1">
        <f>+pkyll(D142)</f>
        <v>42.424174288527169</v>
      </c>
      <c r="E149" s="1">
        <f t="shared" ref="E149:R149" si="192">+pkyll(E142)</f>
        <v>74.180813660186374</v>
      </c>
      <c r="F149" s="1">
        <f t="shared" si="192"/>
        <v>105.91833770879838</v>
      </c>
      <c r="G149" s="1">
        <f t="shared" si="192"/>
        <v>149.3781005316697</v>
      </c>
      <c r="H149" s="1">
        <f t="shared" si="192"/>
        <v>208.20679213176459</v>
      </c>
      <c r="I149" s="1">
        <f t="shared" si="192"/>
        <v>286.96930013150785</v>
      </c>
      <c r="J149" s="1">
        <f t="shared" si="192"/>
        <v>391.32227237487109</v>
      </c>
      <c r="K149" s="1">
        <f t="shared" si="192"/>
        <v>528.20794958606598</v>
      </c>
      <c r="L149" s="1">
        <f t="shared" si="192"/>
        <v>706.06847424786042</v>
      </c>
      <c r="M149" s="1">
        <f t="shared" si="192"/>
        <v>935.08055776749416</v>
      </c>
      <c r="N149" s="1">
        <f t="shared" si="192"/>
        <v>1227.410049807864</v>
      </c>
      <c r="O149" s="1">
        <f t="shared" si="192"/>
        <v>1597.4856104484586</v>
      </c>
      <c r="P149" s="1">
        <f t="shared" si="192"/>
        <v>2062.2903468099853</v>
      </c>
      <c r="Q149" s="1">
        <f t="shared" si="192"/>
        <v>2641.6699499209726</v>
      </c>
      <c r="R149" s="1">
        <f t="shared" si="192"/>
        <v>3358.6555633834028</v>
      </c>
    </row>
    <row r="150" spans="3:18" hidden="1" x14ac:dyDescent="0.25">
      <c r="C150" s="1" t="s">
        <v>25</v>
      </c>
      <c r="D150" s="1">
        <f>+xin(D148)</f>
        <v>3.7642932793178659E-3</v>
      </c>
      <c r="E150" s="1">
        <f t="shared" ref="E150:R150" si="193">+xin(E148)</f>
        <v>3.7642932793178659E-3</v>
      </c>
      <c r="F150" s="1">
        <f t="shared" si="193"/>
        <v>3.7642932793178659E-3</v>
      </c>
      <c r="G150" s="1">
        <f t="shared" si="193"/>
        <v>3.7642932793178659E-3</v>
      </c>
      <c r="H150" s="1">
        <f t="shared" si="193"/>
        <v>3.7642932793178659E-3</v>
      </c>
      <c r="I150" s="1">
        <f t="shared" si="193"/>
        <v>3.7642932793178659E-3</v>
      </c>
      <c r="J150" s="1">
        <f t="shared" si="193"/>
        <v>3.7642932793178659E-3</v>
      </c>
      <c r="K150" s="1">
        <f t="shared" si="193"/>
        <v>3.7642932793178659E-3</v>
      </c>
      <c r="L150" s="1">
        <f t="shared" si="193"/>
        <v>3.7642932793178659E-3</v>
      </c>
      <c r="M150" s="1">
        <f t="shared" si="193"/>
        <v>3.7642932793178659E-3</v>
      </c>
      <c r="N150" s="1">
        <f t="shared" si="193"/>
        <v>3.7642932793178659E-3</v>
      </c>
      <c r="O150" s="1">
        <f t="shared" si="193"/>
        <v>3.7642932793178659E-3</v>
      </c>
      <c r="P150" s="1">
        <f t="shared" si="193"/>
        <v>3.7642932793178659E-3</v>
      </c>
      <c r="Q150" s="1">
        <f t="shared" si="193"/>
        <v>3.7642932793178659E-3</v>
      </c>
      <c r="R150" s="1">
        <f t="shared" si="193"/>
        <v>3.7642932793178659E-3</v>
      </c>
    </row>
    <row r="151" spans="3:18" hidden="1" x14ac:dyDescent="0.25">
      <c r="C151" s="1" t="s">
        <v>26</v>
      </c>
      <c r="D151" s="1">
        <f>xmax(D148)</f>
        <v>4.7053665991473323E-3</v>
      </c>
      <c r="E151" s="1">
        <f t="shared" ref="E151:R151" si="194">xmax(E148)</f>
        <v>4.7053665991473323E-3</v>
      </c>
      <c r="F151" s="1">
        <f t="shared" si="194"/>
        <v>4.7053665991473323E-3</v>
      </c>
      <c r="G151" s="1">
        <f t="shared" si="194"/>
        <v>4.7053665991473323E-3</v>
      </c>
      <c r="H151" s="1">
        <f t="shared" si="194"/>
        <v>4.7053665991473323E-3</v>
      </c>
      <c r="I151" s="1">
        <f t="shared" si="194"/>
        <v>4.7053665991473323E-3</v>
      </c>
      <c r="J151" s="1">
        <f t="shared" si="194"/>
        <v>4.7053665991473323E-3</v>
      </c>
      <c r="K151" s="1">
        <f t="shared" si="194"/>
        <v>4.7053665991473323E-3</v>
      </c>
      <c r="L151" s="1">
        <f t="shared" si="194"/>
        <v>4.7053665991473323E-3</v>
      </c>
      <c r="M151" s="1">
        <f t="shared" si="194"/>
        <v>4.7053665991473323E-3</v>
      </c>
      <c r="N151" s="1">
        <f t="shared" si="194"/>
        <v>4.7053665991473323E-3</v>
      </c>
      <c r="O151" s="1">
        <f t="shared" si="194"/>
        <v>4.7053665991473323E-3</v>
      </c>
      <c r="P151" s="1">
        <f t="shared" si="194"/>
        <v>4.7053665991473323E-3</v>
      </c>
      <c r="Q151" s="1">
        <f t="shared" si="194"/>
        <v>4.7053665991473323E-3</v>
      </c>
      <c r="R151" s="1">
        <f t="shared" si="194"/>
        <v>4.7053665991473323E-3</v>
      </c>
    </row>
    <row r="152" spans="3:18" hidden="1" x14ac:dyDescent="0.25">
      <c r="C152" s="1" t="s">
        <v>28</v>
      </c>
      <c r="D152" s="1">
        <f t="shared" ref="D152:R152" si="195">+xout($D$7,D149)</f>
        <v>1.3166123055060157E-4</v>
      </c>
      <c r="E152" s="1">
        <f t="shared" si="195"/>
        <v>2.3021631825575082E-4</v>
      </c>
      <c r="F152" s="1">
        <f t="shared" si="195"/>
        <v>3.2871208254454671E-4</v>
      </c>
      <c r="G152" s="1">
        <f t="shared" si="195"/>
        <v>4.6358720854656116E-4</v>
      </c>
      <c r="H152" s="1">
        <f t="shared" si="195"/>
        <v>6.4615901006409701E-4</v>
      </c>
      <c r="I152" s="1">
        <f t="shared" si="195"/>
        <v>8.9059437971847279E-4</v>
      </c>
      <c r="J152" s="1">
        <f t="shared" si="195"/>
        <v>1.2144484315082206E-3</v>
      </c>
      <c r="K152" s="1">
        <f t="shared" si="195"/>
        <v>1.6392660504395153E-3</v>
      </c>
      <c r="L152" s="1">
        <f t="shared" si="195"/>
        <v>2.1912469890450841E-3</v>
      </c>
      <c r="M152" s="1">
        <f t="shared" si="195"/>
        <v>2.9019741447956714E-3</v>
      </c>
      <c r="N152" s="1">
        <f t="shared" si="195"/>
        <v>3.809203602851992E-3</v>
      </c>
      <c r="O152" s="1">
        <f t="shared" si="195"/>
        <v>4.9577139634607338E-3</v>
      </c>
      <c r="P152" s="1">
        <f t="shared" si="195"/>
        <v>6.4002114211344375E-3</v>
      </c>
      <c r="Q152" s="1">
        <f t="shared" si="195"/>
        <v>8.198286051478881E-3</v>
      </c>
      <c r="R152" s="1">
        <f t="shared" si="195"/>
        <v>1.0423413817396768E-2</v>
      </c>
    </row>
    <row r="153" spans="3:18" hidden="1" x14ac:dyDescent="0.25">
      <c r="C153" s="1" t="s">
        <v>27</v>
      </c>
      <c r="D153" s="1">
        <f>+xmaxo(D149)</f>
        <v>2.6332246110120314E-4</v>
      </c>
      <c r="E153" s="1">
        <f>+xmaxo(E149)</f>
        <v>4.6043263651150164E-4</v>
      </c>
      <c r="F153" s="1">
        <f t="shared" ref="F153:R153" si="196">+xmaxo(F149)</f>
        <v>6.5742416508909342E-4</v>
      </c>
      <c r="G153" s="1">
        <f t="shared" si="196"/>
        <v>9.2717441709312231E-4</v>
      </c>
      <c r="H153" s="1">
        <f t="shared" si="196"/>
        <v>1.292318020128194E-3</v>
      </c>
      <c r="I153" s="1">
        <f t="shared" si="196"/>
        <v>1.7811887594369456E-3</v>
      </c>
      <c r="J153" s="1">
        <f t="shared" si="196"/>
        <v>2.4288968630164411E-3</v>
      </c>
      <c r="K153" s="1">
        <f t="shared" si="196"/>
        <v>3.2785321008790306E-3</v>
      </c>
      <c r="L153" s="1">
        <f t="shared" si="196"/>
        <v>4.3824939780901682E-3</v>
      </c>
      <c r="M153" s="1">
        <f t="shared" si="196"/>
        <v>5.8039482895913428E-3</v>
      </c>
      <c r="N153" s="1">
        <f t="shared" si="196"/>
        <v>7.618407205703984E-3</v>
      </c>
      <c r="O153" s="1">
        <f t="shared" si="196"/>
        <v>9.9154279269214676E-3</v>
      </c>
      <c r="P153" s="1">
        <f t="shared" si="196"/>
        <v>1.2800422842268875E-2</v>
      </c>
      <c r="Q153" s="1">
        <f t="shared" si="196"/>
        <v>1.6396572102957762E-2</v>
      </c>
      <c r="R153" s="1">
        <f t="shared" si="196"/>
        <v>2.0846827634793536E-2</v>
      </c>
    </row>
    <row r="154" spans="3:18" hidden="1" x14ac:dyDescent="0.25">
      <c r="C154" s="1" t="s">
        <v>50</v>
      </c>
      <c r="D154" s="8">
        <f>+(D143-D142)*$D$21*$D$27/1000</f>
        <v>7.3920000000000003</v>
      </c>
      <c r="E154" s="8">
        <f t="shared" ref="E154:R154" si="197">+(E143-E142)*$D$21*$D$27/1000</f>
        <v>6.1248000000000014</v>
      </c>
      <c r="F154" s="8">
        <f t="shared" si="197"/>
        <v>5.28</v>
      </c>
      <c r="G154" s="8">
        <f t="shared" si="197"/>
        <v>4.4352</v>
      </c>
      <c r="H154" s="8">
        <f t="shared" si="197"/>
        <v>3.5904000000000007</v>
      </c>
      <c r="I154" s="8">
        <f t="shared" si="197"/>
        <v>2.7456</v>
      </c>
      <c r="J154" s="8">
        <f t="shared" si="197"/>
        <v>1.9008</v>
      </c>
      <c r="K154" s="8">
        <f t="shared" si="197"/>
        <v>1.056</v>
      </c>
      <c r="L154" s="8">
        <f t="shared" si="197"/>
        <v>0.21120000000000003</v>
      </c>
      <c r="M154" s="8">
        <f t="shared" si="197"/>
        <v>-0.63360000000000016</v>
      </c>
      <c r="N154" s="8">
        <f t="shared" si="197"/>
        <v>-1.4784000000000002</v>
      </c>
      <c r="O154" s="8">
        <f t="shared" si="197"/>
        <v>-2.3232000000000004</v>
      </c>
      <c r="P154" s="8">
        <f t="shared" si="197"/>
        <v>-3.1680000000000001</v>
      </c>
      <c r="Q154" s="8">
        <f t="shared" si="197"/>
        <v>-4.0128000000000004</v>
      </c>
      <c r="R154" s="8">
        <f t="shared" si="197"/>
        <v>-4.8576000000000006</v>
      </c>
    </row>
    <row r="155" spans="3:18" hidden="1" x14ac:dyDescent="0.25">
      <c r="C155" s="1" t="s">
        <v>51</v>
      </c>
      <c r="D155" s="8">
        <f>+(D143-D142)*$D$23*$D$28/1000</f>
        <v>0</v>
      </c>
      <c r="E155" s="8">
        <f t="shared" ref="E155:R155" si="198">+(E143-E142)*$D$23*$D$28/1000</f>
        <v>0</v>
      </c>
      <c r="F155" s="8">
        <f t="shared" si="198"/>
        <v>0</v>
      </c>
      <c r="G155" s="8">
        <f t="shared" si="198"/>
        <v>0</v>
      </c>
      <c r="H155" s="8">
        <f t="shared" si="198"/>
        <v>0</v>
      </c>
      <c r="I155" s="8">
        <f t="shared" si="198"/>
        <v>0</v>
      </c>
      <c r="J155" s="8">
        <f t="shared" si="198"/>
        <v>0</v>
      </c>
      <c r="K155" s="8">
        <f t="shared" si="198"/>
        <v>0</v>
      </c>
      <c r="L155" s="8">
        <f t="shared" si="198"/>
        <v>0</v>
      </c>
      <c r="M155" s="8">
        <f t="shared" si="198"/>
        <v>0</v>
      </c>
      <c r="N155" s="8">
        <f t="shared" si="198"/>
        <v>0</v>
      </c>
      <c r="O155" s="8">
        <f t="shared" si="198"/>
        <v>0</v>
      </c>
      <c r="P155" s="8">
        <f t="shared" si="198"/>
        <v>0</v>
      </c>
      <c r="Q155" s="8">
        <f t="shared" si="198"/>
        <v>0</v>
      </c>
      <c r="R155" s="8">
        <f t="shared" si="198"/>
        <v>0</v>
      </c>
    </row>
    <row r="156" spans="3:18" hidden="1" x14ac:dyDescent="0.25">
      <c r="C156" s="1" t="s">
        <v>52</v>
      </c>
      <c r="D156" s="8">
        <f>+(D143-D142)*$D$24*$D$29/1000</f>
        <v>10.92</v>
      </c>
      <c r="E156" s="8">
        <f t="shared" ref="E156:R156" si="199">+(E143-E142)*$D$24*$D$29/1000</f>
        <v>9.048</v>
      </c>
      <c r="F156" s="8">
        <f t="shared" si="199"/>
        <v>7.8</v>
      </c>
      <c r="G156" s="8">
        <f t="shared" si="199"/>
        <v>6.5519999999999996</v>
      </c>
      <c r="H156" s="8">
        <f t="shared" si="199"/>
        <v>5.3040000000000003</v>
      </c>
      <c r="I156" s="8">
        <f t="shared" si="199"/>
        <v>4.056</v>
      </c>
      <c r="J156" s="8">
        <f t="shared" si="199"/>
        <v>2.8079999999999998</v>
      </c>
      <c r="K156" s="8">
        <f t="shared" si="199"/>
        <v>1.56</v>
      </c>
      <c r="L156" s="8">
        <f t="shared" si="199"/>
        <v>0.312</v>
      </c>
      <c r="M156" s="8">
        <f t="shared" si="199"/>
        <v>-0.93600000000000005</v>
      </c>
      <c r="N156" s="8">
        <f t="shared" si="199"/>
        <v>-2.1840000000000002</v>
      </c>
      <c r="O156" s="8">
        <f t="shared" si="199"/>
        <v>-3.4320000000000004</v>
      </c>
      <c r="P156" s="8">
        <f t="shared" si="199"/>
        <v>-4.68</v>
      </c>
      <c r="Q156" s="8">
        <f t="shared" si="199"/>
        <v>-5.9280000000000008</v>
      </c>
      <c r="R156" s="8">
        <f t="shared" si="199"/>
        <v>-7.176000000000001</v>
      </c>
    </row>
    <row r="157" spans="3:18" hidden="1" x14ac:dyDescent="0.25">
      <c r="C157" s="1" t="s">
        <v>53</v>
      </c>
      <c r="D157" s="8">
        <f>+(D143-D142)*$D$25*$D$30/1000</f>
        <v>3.2759999999999998</v>
      </c>
      <c r="E157" s="8">
        <f t="shared" ref="E157:R157" si="200">+(E143-E142)*$D$25*$D$30/1000</f>
        <v>2.7143999999999995</v>
      </c>
      <c r="F157" s="8">
        <f t="shared" si="200"/>
        <v>2.34</v>
      </c>
      <c r="G157" s="8">
        <f t="shared" si="200"/>
        <v>1.9656</v>
      </c>
      <c r="H157" s="8">
        <f t="shared" si="200"/>
        <v>1.5911999999999997</v>
      </c>
      <c r="I157" s="8">
        <f t="shared" si="200"/>
        <v>1.2167999999999999</v>
      </c>
      <c r="J157" s="8">
        <f t="shared" si="200"/>
        <v>0.84239999999999982</v>
      </c>
      <c r="K157" s="8">
        <f t="shared" si="200"/>
        <v>0.46800000000000003</v>
      </c>
      <c r="L157" s="8">
        <f t="shared" si="200"/>
        <v>9.3599999999999989E-2</v>
      </c>
      <c r="M157" s="8">
        <f t="shared" si="200"/>
        <v>-0.28079999999999994</v>
      </c>
      <c r="N157" s="8">
        <f t="shared" si="200"/>
        <v>-0.6552</v>
      </c>
      <c r="O157" s="8">
        <f t="shared" si="200"/>
        <v>-1.0295999999999998</v>
      </c>
      <c r="P157" s="8">
        <f t="shared" si="200"/>
        <v>-1.4039999999999999</v>
      </c>
      <c r="Q157" s="8">
        <f t="shared" si="200"/>
        <v>-1.7784</v>
      </c>
      <c r="R157" s="8">
        <f t="shared" si="200"/>
        <v>-2.1527999999999996</v>
      </c>
    </row>
    <row r="158" spans="3:18" hidden="1" x14ac:dyDescent="0.25">
      <c r="C158" s="9" t="s">
        <v>54</v>
      </c>
      <c r="D158" s="10">
        <f t="shared" ref="D158:R158" si="201">+D147/3600*$D$8*$D$9*(D143-D142)</f>
        <v>189.1577576574596</v>
      </c>
      <c r="E158" s="10">
        <f t="shared" si="201"/>
        <v>161.1014754670598</v>
      </c>
      <c r="F158" s="10">
        <f t="shared" si="201"/>
        <v>142.86219365254044</v>
      </c>
      <c r="G158" s="10">
        <f t="shared" si="201"/>
        <v>124.90791691346254</v>
      </c>
      <c r="H158" s="10">
        <f t="shared" si="201"/>
        <v>107.03643404193249</v>
      </c>
      <c r="I158" s="10">
        <f t="shared" si="201"/>
        <v>88.813628484757658</v>
      </c>
      <c r="J158" s="10">
        <f t="shared" si="201"/>
        <v>69.295698520271344</v>
      </c>
      <c r="K158" s="10">
        <f t="shared" si="201"/>
        <v>46.193729621198536</v>
      </c>
      <c r="L158" s="10">
        <f t="shared" si="201"/>
        <v>12.480615968582702</v>
      </c>
      <c r="M158" s="10">
        <f t="shared" si="201"/>
        <v>-68.301580692314872</v>
      </c>
      <c r="N158" s="10">
        <f t="shared" si="201"/>
        <v>-27.142757594539816</v>
      </c>
      <c r="O158" s="10">
        <f t="shared" si="201"/>
        <v>-42.652904791419715</v>
      </c>
      <c r="P158" s="10">
        <f t="shared" si="201"/>
        <v>-58.163051988299607</v>
      </c>
      <c r="Q158" s="10">
        <f t="shared" si="201"/>
        <v>-73.673199185179499</v>
      </c>
      <c r="R158" s="10">
        <f t="shared" si="201"/>
        <v>-89.183346382059398</v>
      </c>
    </row>
    <row r="159" spans="3:18" hidden="1" x14ac:dyDescent="0.25">
      <c r="C159" s="1" t="s">
        <v>55</v>
      </c>
      <c r="D159" s="8">
        <f>+SUM(D154:D158)</f>
        <v>210.74575765745959</v>
      </c>
      <c r="E159" s="8">
        <f>+SUM(E154:E158)</f>
        <v>178.98867546705981</v>
      </c>
      <c r="F159" s="8">
        <f t="shared" ref="F159" si="202">+SUM(F154:F158)</f>
        <v>158.28219365254043</v>
      </c>
      <c r="G159" s="8">
        <f t="shared" ref="G159" si="203">+SUM(G154:G158)</f>
        <v>137.86071691346254</v>
      </c>
      <c r="H159" s="8">
        <f t="shared" ref="H159" si="204">+SUM(H154:H158)</f>
        <v>117.5220340419325</v>
      </c>
      <c r="I159" s="8">
        <f t="shared" ref="I159" si="205">+SUM(I154:I158)</f>
        <v>96.832028484757657</v>
      </c>
      <c r="J159" s="8">
        <f t="shared" ref="J159" si="206">+SUM(J154:J158)</f>
        <v>74.846898520271338</v>
      </c>
      <c r="K159" s="8">
        <f t="shared" ref="K159" si="207">+SUM(K154:K158)</f>
        <v>49.277729621198539</v>
      </c>
      <c r="L159" s="8">
        <f t="shared" ref="L159" si="208">+SUM(L154:L158)</f>
        <v>13.097415968582702</v>
      </c>
      <c r="M159" s="8">
        <f t="shared" ref="M159" si="209">+SUM(M154:M158)</f>
        <v>-70.151980692314865</v>
      </c>
      <c r="N159" s="8">
        <f t="shared" ref="N159" si="210">+SUM(N154:N158)</f>
        <v>-31.460357594539815</v>
      </c>
      <c r="O159" s="8">
        <f t="shared" ref="O159" si="211">+SUM(O154:O158)</f>
        <v>-49.437704791419719</v>
      </c>
      <c r="P159" s="8">
        <f t="shared" ref="P159" si="212">+SUM(P154:P158)</f>
        <v>-67.415051988299609</v>
      </c>
      <c r="Q159" s="8">
        <f t="shared" ref="Q159" si="213">+SUM(Q154:Q158)</f>
        <v>-85.392399185179499</v>
      </c>
      <c r="R159" s="8">
        <f t="shared" ref="R159" si="214">+SUM(R154:R158)</f>
        <v>-103.3697463820594</v>
      </c>
    </row>
    <row r="160" spans="3:18" hidden="1" x14ac:dyDescent="0.25"/>
    <row r="161" spans="3:18" hidden="1" x14ac:dyDescent="0.25"/>
    <row r="162" spans="3:18" hidden="1" x14ac:dyDescent="0.25"/>
    <row r="163" spans="3:18" hidden="1" x14ac:dyDescent="0.25">
      <c r="C163" s="1" t="s">
        <v>32</v>
      </c>
      <c r="D163" s="1">
        <v>-32</v>
      </c>
      <c r="E163" s="1">
        <v>-26</v>
      </c>
      <c r="F163" s="1">
        <v>-22</v>
      </c>
      <c r="G163" s="1">
        <v>-18</v>
      </c>
      <c r="H163" s="1">
        <v>-14</v>
      </c>
      <c r="I163" s="1">
        <v>-10</v>
      </c>
      <c r="J163" s="1">
        <v>-6</v>
      </c>
      <c r="K163" s="1">
        <v>-2</v>
      </c>
      <c r="L163" s="1">
        <v>2</v>
      </c>
      <c r="M163" s="1">
        <v>6</v>
      </c>
      <c r="N163" s="1">
        <v>10</v>
      </c>
      <c r="O163" s="1">
        <v>14</v>
      </c>
      <c r="P163" s="1">
        <v>18</v>
      </c>
      <c r="Q163" s="1">
        <v>22</v>
      </c>
      <c r="R163" s="1">
        <v>26</v>
      </c>
    </row>
    <row r="164" spans="3:18" hidden="1" x14ac:dyDescent="0.25">
      <c r="C164" s="7" t="s">
        <v>22</v>
      </c>
      <c r="D164" s="1">
        <v>3</v>
      </c>
      <c r="E164" s="1">
        <v>3</v>
      </c>
      <c r="F164" s="1">
        <v>3</v>
      </c>
      <c r="G164" s="1">
        <v>3</v>
      </c>
      <c r="H164" s="1">
        <v>3</v>
      </c>
      <c r="I164" s="1">
        <v>3</v>
      </c>
      <c r="J164" s="1">
        <v>3</v>
      </c>
      <c r="K164" s="1">
        <v>3</v>
      </c>
      <c r="L164" s="1">
        <v>3</v>
      </c>
      <c r="M164" s="1">
        <v>3</v>
      </c>
      <c r="N164" s="1">
        <v>3</v>
      </c>
      <c r="O164" s="1">
        <v>3</v>
      </c>
      <c r="P164" s="1">
        <v>3</v>
      </c>
      <c r="Q164" s="1">
        <v>3</v>
      </c>
      <c r="R164" s="1">
        <v>3</v>
      </c>
    </row>
    <row r="165" spans="3:18" hidden="1" x14ac:dyDescent="0.25">
      <c r="C165" s="7" t="s">
        <v>20</v>
      </c>
      <c r="D165" s="1">
        <v>500</v>
      </c>
      <c r="E165" s="1">
        <v>500</v>
      </c>
      <c r="F165" s="1">
        <v>500</v>
      </c>
      <c r="G165" s="1">
        <v>500</v>
      </c>
      <c r="H165" s="1">
        <v>500</v>
      </c>
      <c r="I165" s="1">
        <v>500</v>
      </c>
      <c r="J165" s="1">
        <v>500</v>
      </c>
      <c r="K165" s="1">
        <v>500</v>
      </c>
      <c r="L165" s="1">
        <v>500</v>
      </c>
      <c r="M165" s="1">
        <v>500</v>
      </c>
      <c r="N165" s="1">
        <v>500</v>
      </c>
      <c r="O165" s="1">
        <v>500</v>
      </c>
      <c r="P165" s="1">
        <v>500</v>
      </c>
      <c r="Q165" s="1">
        <v>500</v>
      </c>
      <c r="R165" s="1">
        <v>500</v>
      </c>
    </row>
    <row r="166" spans="3:18" hidden="1" x14ac:dyDescent="0.25">
      <c r="C166" s="7" t="s">
        <v>29</v>
      </c>
      <c r="D166" s="2">
        <f>p(D165,$D$6)</f>
        <v>13684.641914435599</v>
      </c>
      <c r="E166" s="2">
        <f t="shared" ref="E166" si="215">p(E165,$D$6)</f>
        <v>13684.641914435599</v>
      </c>
      <c r="F166" s="2">
        <f t="shared" ref="F166" si="216">p(F165,$D$6)</f>
        <v>13684.641914435599</v>
      </c>
      <c r="G166" s="2">
        <f t="shared" ref="G166" si="217">p(G165,$D$6)</f>
        <v>13684.641914435599</v>
      </c>
      <c r="H166" s="2">
        <f t="shared" ref="H166" si="218">p(H165,$D$6)</f>
        <v>13684.641914435599</v>
      </c>
      <c r="I166" s="2">
        <f t="shared" ref="I166" si="219">p(I165,$D$6)</f>
        <v>13684.641914435599</v>
      </c>
      <c r="J166" s="2">
        <f t="shared" ref="J166" si="220">p(J165,$D$6)</f>
        <v>13684.641914435599</v>
      </c>
      <c r="K166" s="2">
        <f t="shared" ref="K166" si="221">p(K165,$D$6)</f>
        <v>13684.641914435599</v>
      </c>
      <c r="L166" s="2">
        <f t="shared" ref="L166" si="222">p(L165,$D$6)</f>
        <v>13684.641914435599</v>
      </c>
      <c r="M166" s="2">
        <f t="shared" ref="M166" si="223">p(M165,$D$6)</f>
        <v>13684.641914435599</v>
      </c>
      <c r="N166" s="2">
        <f t="shared" ref="N166" si="224">p(N165,$D$6)</f>
        <v>13684.641914435599</v>
      </c>
      <c r="O166" s="2">
        <f t="shared" ref="O166" si="225">p(O165,$D$6)</f>
        <v>13684.641914435599</v>
      </c>
      <c r="P166" s="2">
        <f t="shared" ref="P166" si="226">p(P165,$D$6)</f>
        <v>13684.641914435599</v>
      </c>
      <c r="Q166" s="2">
        <f t="shared" ref="Q166" si="227">p(Q165,$D$6)</f>
        <v>13684.641914435599</v>
      </c>
      <c r="R166" s="2">
        <f t="shared" ref="R166" si="228">p(R165,$D$6)</f>
        <v>13684.641914435599</v>
      </c>
    </row>
    <row r="167" spans="3:18" hidden="1" x14ac:dyDescent="0.25">
      <c r="C167" s="7" t="s">
        <v>30</v>
      </c>
      <c r="D167" s="2">
        <f t="shared" ref="D167:R167" si="229">+RHo(D165,$D$6,D174,D171,$D$15,D173)</f>
        <v>18837.620509226923</v>
      </c>
      <c r="E167" s="2">
        <f t="shared" si="229"/>
        <v>19362.946743459586</v>
      </c>
      <c r="F167" s="2">
        <f t="shared" si="229"/>
        <v>19918.069189749462</v>
      </c>
      <c r="G167" s="2">
        <f t="shared" si="229"/>
        <v>20731.971437960412</v>
      </c>
      <c r="H167" s="2">
        <f t="shared" si="229"/>
        <v>21945.861876150033</v>
      </c>
      <c r="I167" s="2">
        <f t="shared" si="229"/>
        <v>23812.565747188302</v>
      </c>
      <c r="J167" s="2">
        <f t="shared" si="229"/>
        <v>26836.98345141107</v>
      </c>
      <c r="K167" s="2">
        <f t="shared" si="229"/>
        <v>32202.008075187154</v>
      </c>
      <c r="L167" s="2">
        <f t="shared" si="229"/>
        <v>43501.672142443291</v>
      </c>
      <c r="M167" s="2">
        <f t="shared" si="229"/>
        <v>79355.938242342192</v>
      </c>
      <c r="N167" s="2">
        <f t="shared" si="229"/>
        <v>-1523706.3240556486</v>
      </c>
      <c r="O167" s="2">
        <f t="shared" si="229"/>
        <v>-57339.498882140419</v>
      </c>
      <c r="P167" s="2">
        <f t="shared" si="229"/>
        <v>-25960.648359578365</v>
      </c>
      <c r="Q167" s="2">
        <f t="shared" si="229"/>
        <v>-15433.075221496611</v>
      </c>
      <c r="R167" s="2">
        <f t="shared" si="229"/>
        <v>-10276.153373861998</v>
      </c>
    </row>
    <row r="168" spans="3:18" hidden="1" x14ac:dyDescent="0.25">
      <c r="C168" s="7" t="s">
        <v>31</v>
      </c>
      <c r="D168" s="2">
        <f t="shared" ref="D168:R168" si="230">+MAX(D166:D167)</f>
        <v>18837.620509226923</v>
      </c>
      <c r="E168" s="2">
        <f t="shared" si="230"/>
        <v>19362.946743459586</v>
      </c>
      <c r="F168" s="2">
        <f t="shared" si="230"/>
        <v>19918.069189749462</v>
      </c>
      <c r="G168" s="2">
        <f t="shared" si="230"/>
        <v>20731.971437960412</v>
      </c>
      <c r="H168" s="2">
        <f t="shared" si="230"/>
        <v>21945.861876150033</v>
      </c>
      <c r="I168" s="2">
        <f t="shared" si="230"/>
        <v>23812.565747188302</v>
      </c>
      <c r="J168" s="2">
        <f t="shared" si="230"/>
        <v>26836.98345141107</v>
      </c>
      <c r="K168" s="2">
        <f t="shared" si="230"/>
        <v>32202.008075187154</v>
      </c>
      <c r="L168" s="2">
        <f t="shared" si="230"/>
        <v>43501.672142443291</v>
      </c>
      <c r="M168" s="2">
        <f t="shared" si="230"/>
        <v>79355.938242342192</v>
      </c>
      <c r="N168" s="2">
        <f t="shared" si="230"/>
        <v>13684.641914435599</v>
      </c>
      <c r="O168" s="2">
        <f t="shared" si="230"/>
        <v>13684.641914435599</v>
      </c>
      <c r="P168" s="2">
        <f t="shared" si="230"/>
        <v>13684.641914435599</v>
      </c>
      <c r="Q168" s="2">
        <f t="shared" si="230"/>
        <v>13684.641914435599</v>
      </c>
      <c r="R168" s="2">
        <f t="shared" si="230"/>
        <v>13684.641914435599</v>
      </c>
    </row>
    <row r="169" spans="3:18" hidden="1" x14ac:dyDescent="0.25">
      <c r="C169" s="1" t="s">
        <v>23</v>
      </c>
      <c r="D169" s="1">
        <f>+pkyll(D164)</f>
        <v>758.08684097373691</v>
      </c>
      <c r="E169" s="1">
        <f t="shared" ref="E169:R169" si="231">+pkyll(E164)</f>
        <v>758.08684097373691</v>
      </c>
      <c r="F169" s="1">
        <f t="shared" si="231"/>
        <v>758.08684097373691</v>
      </c>
      <c r="G169" s="1">
        <f t="shared" si="231"/>
        <v>758.08684097373691</v>
      </c>
      <c r="H169" s="1">
        <f t="shared" si="231"/>
        <v>758.08684097373691</v>
      </c>
      <c r="I169" s="1">
        <f t="shared" si="231"/>
        <v>758.08684097373691</v>
      </c>
      <c r="J169" s="1">
        <f t="shared" si="231"/>
        <v>758.08684097373691</v>
      </c>
      <c r="K169" s="1">
        <f t="shared" si="231"/>
        <v>758.08684097373691</v>
      </c>
      <c r="L169" s="1">
        <f t="shared" si="231"/>
        <v>758.08684097373691</v>
      </c>
      <c r="M169" s="1">
        <f t="shared" si="231"/>
        <v>758.08684097373691</v>
      </c>
      <c r="N169" s="1">
        <f t="shared" si="231"/>
        <v>758.08684097373691</v>
      </c>
      <c r="O169" s="1">
        <f t="shared" si="231"/>
        <v>758.08684097373691</v>
      </c>
      <c r="P169" s="1">
        <f t="shared" si="231"/>
        <v>758.08684097373691</v>
      </c>
      <c r="Q169" s="1">
        <f t="shared" si="231"/>
        <v>758.08684097373691</v>
      </c>
      <c r="R169" s="1">
        <f t="shared" si="231"/>
        <v>758.08684097373691</v>
      </c>
    </row>
    <row r="170" spans="3:18" hidden="1" x14ac:dyDescent="0.25">
      <c r="C170" s="1" t="s">
        <v>24</v>
      </c>
      <c r="D170" s="1">
        <f>+pkyll(D163)</f>
        <v>42.424174288527169</v>
      </c>
      <c r="E170" s="1">
        <f t="shared" ref="E170:R170" si="232">+pkyll(E163)</f>
        <v>74.180813660186374</v>
      </c>
      <c r="F170" s="1">
        <f t="shared" si="232"/>
        <v>105.91833770879838</v>
      </c>
      <c r="G170" s="1">
        <f t="shared" si="232"/>
        <v>149.3781005316697</v>
      </c>
      <c r="H170" s="1">
        <f t="shared" si="232"/>
        <v>208.20679213176459</v>
      </c>
      <c r="I170" s="1">
        <f t="shared" si="232"/>
        <v>286.96930013150785</v>
      </c>
      <c r="J170" s="1">
        <f t="shared" si="232"/>
        <v>391.32227237487109</v>
      </c>
      <c r="K170" s="1">
        <f t="shared" si="232"/>
        <v>528.20794958606598</v>
      </c>
      <c r="L170" s="1">
        <f t="shared" si="232"/>
        <v>706.06847424786042</v>
      </c>
      <c r="M170" s="1">
        <f t="shared" si="232"/>
        <v>935.08055776749416</v>
      </c>
      <c r="N170" s="1">
        <f t="shared" si="232"/>
        <v>1227.410049807864</v>
      </c>
      <c r="O170" s="1">
        <f t="shared" si="232"/>
        <v>1597.4856104484586</v>
      </c>
      <c r="P170" s="1">
        <f t="shared" si="232"/>
        <v>2062.2903468099853</v>
      </c>
      <c r="Q170" s="1">
        <f t="shared" si="232"/>
        <v>2641.6699499209726</v>
      </c>
      <c r="R170" s="1">
        <f t="shared" si="232"/>
        <v>3358.6555633834028</v>
      </c>
    </row>
    <row r="171" spans="3:18" hidden="1" x14ac:dyDescent="0.25">
      <c r="C171" s="1" t="s">
        <v>25</v>
      </c>
      <c r="D171" s="1">
        <f>+xin(D169)</f>
        <v>3.7642932793178659E-3</v>
      </c>
      <c r="E171" s="1">
        <f t="shared" ref="E171:R171" si="233">+xin(E169)</f>
        <v>3.7642932793178659E-3</v>
      </c>
      <c r="F171" s="1">
        <f t="shared" si="233"/>
        <v>3.7642932793178659E-3</v>
      </c>
      <c r="G171" s="1">
        <f t="shared" si="233"/>
        <v>3.7642932793178659E-3</v>
      </c>
      <c r="H171" s="1">
        <f t="shared" si="233"/>
        <v>3.7642932793178659E-3</v>
      </c>
      <c r="I171" s="1">
        <f t="shared" si="233"/>
        <v>3.7642932793178659E-3</v>
      </c>
      <c r="J171" s="1">
        <f t="shared" si="233"/>
        <v>3.7642932793178659E-3</v>
      </c>
      <c r="K171" s="1">
        <f t="shared" si="233"/>
        <v>3.7642932793178659E-3</v>
      </c>
      <c r="L171" s="1">
        <f t="shared" si="233"/>
        <v>3.7642932793178659E-3</v>
      </c>
      <c r="M171" s="1">
        <f t="shared" si="233"/>
        <v>3.7642932793178659E-3</v>
      </c>
      <c r="N171" s="1">
        <f t="shared" si="233"/>
        <v>3.7642932793178659E-3</v>
      </c>
      <c r="O171" s="1">
        <f t="shared" si="233"/>
        <v>3.7642932793178659E-3</v>
      </c>
      <c r="P171" s="1">
        <f t="shared" si="233"/>
        <v>3.7642932793178659E-3</v>
      </c>
      <c r="Q171" s="1">
        <f t="shared" si="233"/>
        <v>3.7642932793178659E-3</v>
      </c>
      <c r="R171" s="1">
        <f t="shared" si="233"/>
        <v>3.7642932793178659E-3</v>
      </c>
    </row>
    <row r="172" spans="3:18" hidden="1" x14ac:dyDescent="0.25">
      <c r="C172" s="1" t="s">
        <v>26</v>
      </c>
      <c r="D172" s="1">
        <f>xmax(D169)</f>
        <v>4.7053665991473323E-3</v>
      </c>
      <c r="E172" s="1">
        <f t="shared" ref="E172:R172" si="234">xmax(E169)</f>
        <v>4.7053665991473323E-3</v>
      </c>
      <c r="F172" s="1">
        <f t="shared" si="234"/>
        <v>4.7053665991473323E-3</v>
      </c>
      <c r="G172" s="1">
        <f t="shared" si="234"/>
        <v>4.7053665991473323E-3</v>
      </c>
      <c r="H172" s="1">
        <f t="shared" si="234"/>
        <v>4.7053665991473323E-3</v>
      </c>
      <c r="I172" s="1">
        <f t="shared" si="234"/>
        <v>4.7053665991473323E-3</v>
      </c>
      <c r="J172" s="1">
        <f t="shared" si="234"/>
        <v>4.7053665991473323E-3</v>
      </c>
      <c r="K172" s="1">
        <f t="shared" si="234"/>
        <v>4.7053665991473323E-3</v>
      </c>
      <c r="L172" s="1">
        <f t="shared" si="234"/>
        <v>4.7053665991473323E-3</v>
      </c>
      <c r="M172" s="1">
        <f t="shared" si="234"/>
        <v>4.7053665991473323E-3</v>
      </c>
      <c r="N172" s="1">
        <f t="shared" si="234"/>
        <v>4.7053665991473323E-3</v>
      </c>
      <c r="O172" s="1">
        <f t="shared" si="234"/>
        <v>4.7053665991473323E-3</v>
      </c>
      <c r="P172" s="1">
        <f t="shared" si="234"/>
        <v>4.7053665991473323E-3</v>
      </c>
      <c r="Q172" s="1">
        <f t="shared" si="234"/>
        <v>4.7053665991473323E-3</v>
      </c>
      <c r="R172" s="1">
        <f t="shared" si="234"/>
        <v>4.7053665991473323E-3</v>
      </c>
    </row>
    <row r="173" spans="3:18" hidden="1" x14ac:dyDescent="0.25">
      <c r="C173" s="1" t="s">
        <v>28</v>
      </c>
      <c r="D173" s="1">
        <f t="shared" ref="D173:R173" si="235">+xout($D$7,D170)</f>
        <v>1.3166123055060157E-4</v>
      </c>
      <c r="E173" s="1">
        <f t="shared" si="235"/>
        <v>2.3021631825575082E-4</v>
      </c>
      <c r="F173" s="1">
        <f t="shared" si="235"/>
        <v>3.2871208254454671E-4</v>
      </c>
      <c r="G173" s="1">
        <f t="shared" si="235"/>
        <v>4.6358720854656116E-4</v>
      </c>
      <c r="H173" s="1">
        <f t="shared" si="235"/>
        <v>6.4615901006409701E-4</v>
      </c>
      <c r="I173" s="1">
        <f t="shared" si="235"/>
        <v>8.9059437971847279E-4</v>
      </c>
      <c r="J173" s="1">
        <f t="shared" si="235"/>
        <v>1.2144484315082206E-3</v>
      </c>
      <c r="K173" s="1">
        <f t="shared" si="235"/>
        <v>1.6392660504395153E-3</v>
      </c>
      <c r="L173" s="1">
        <f t="shared" si="235"/>
        <v>2.1912469890450841E-3</v>
      </c>
      <c r="M173" s="1">
        <f t="shared" si="235"/>
        <v>2.9019741447956714E-3</v>
      </c>
      <c r="N173" s="1">
        <f t="shared" si="235"/>
        <v>3.809203602851992E-3</v>
      </c>
      <c r="O173" s="1">
        <f t="shared" si="235"/>
        <v>4.9577139634607338E-3</v>
      </c>
      <c r="P173" s="1">
        <f t="shared" si="235"/>
        <v>6.4002114211344375E-3</v>
      </c>
      <c r="Q173" s="1">
        <f t="shared" si="235"/>
        <v>8.198286051478881E-3</v>
      </c>
      <c r="R173" s="1">
        <f t="shared" si="235"/>
        <v>1.0423413817396768E-2</v>
      </c>
    </row>
    <row r="174" spans="3:18" hidden="1" x14ac:dyDescent="0.25">
      <c r="C174" s="1" t="s">
        <v>27</v>
      </c>
      <c r="D174" s="1">
        <f>+xmaxo(D170)</f>
        <v>2.6332246110120314E-4</v>
      </c>
      <c r="E174" s="1">
        <f>+xmaxo(E170)</f>
        <v>4.6043263651150164E-4</v>
      </c>
      <c r="F174" s="1">
        <f t="shared" ref="F174:R174" si="236">+xmaxo(F170)</f>
        <v>6.5742416508909342E-4</v>
      </c>
      <c r="G174" s="1">
        <f t="shared" si="236"/>
        <v>9.2717441709312231E-4</v>
      </c>
      <c r="H174" s="1">
        <f t="shared" si="236"/>
        <v>1.292318020128194E-3</v>
      </c>
      <c r="I174" s="1">
        <f t="shared" si="236"/>
        <v>1.7811887594369456E-3</v>
      </c>
      <c r="J174" s="1">
        <f t="shared" si="236"/>
        <v>2.4288968630164411E-3</v>
      </c>
      <c r="K174" s="1">
        <f t="shared" si="236"/>
        <v>3.2785321008790306E-3</v>
      </c>
      <c r="L174" s="1">
        <f t="shared" si="236"/>
        <v>4.3824939780901682E-3</v>
      </c>
      <c r="M174" s="1">
        <f t="shared" si="236"/>
        <v>5.8039482895913428E-3</v>
      </c>
      <c r="N174" s="1">
        <f t="shared" si="236"/>
        <v>7.618407205703984E-3</v>
      </c>
      <c r="O174" s="1">
        <f t="shared" si="236"/>
        <v>9.9154279269214676E-3</v>
      </c>
      <c r="P174" s="1">
        <f t="shared" si="236"/>
        <v>1.2800422842268875E-2</v>
      </c>
      <c r="Q174" s="1">
        <f t="shared" si="236"/>
        <v>1.6396572102957762E-2</v>
      </c>
      <c r="R174" s="1">
        <f t="shared" si="236"/>
        <v>2.0846827634793536E-2</v>
      </c>
    </row>
    <row r="175" spans="3:18" hidden="1" x14ac:dyDescent="0.25">
      <c r="C175" s="1" t="s">
        <v>50</v>
      </c>
      <c r="D175" s="8">
        <f>+(D164-D163)*$D$21*$D$27/1000</f>
        <v>7.3920000000000003</v>
      </c>
      <c r="E175" s="8">
        <f t="shared" ref="E175:R175" si="237">+(E164-E163)*$D$21*$D$27/1000</f>
        <v>6.1248000000000014</v>
      </c>
      <c r="F175" s="8">
        <f t="shared" si="237"/>
        <v>5.28</v>
      </c>
      <c r="G175" s="8">
        <f t="shared" si="237"/>
        <v>4.4352</v>
      </c>
      <c r="H175" s="8">
        <f t="shared" si="237"/>
        <v>3.5904000000000007</v>
      </c>
      <c r="I175" s="8">
        <f t="shared" si="237"/>
        <v>2.7456</v>
      </c>
      <c r="J175" s="8">
        <f t="shared" si="237"/>
        <v>1.9008</v>
      </c>
      <c r="K175" s="8">
        <f t="shared" si="237"/>
        <v>1.056</v>
      </c>
      <c r="L175" s="8">
        <f t="shared" si="237"/>
        <v>0.21120000000000003</v>
      </c>
      <c r="M175" s="8">
        <f t="shared" si="237"/>
        <v>-0.63360000000000016</v>
      </c>
      <c r="N175" s="8">
        <f t="shared" si="237"/>
        <v>-1.4784000000000002</v>
      </c>
      <c r="O175" s="8">
        <f t="shared" si="237"/>
        <v>-2.3232000000000004</v>
      </c>
      <c r="P175" s="8">
        <f t="shared" si="237"/>
        <v>-3.1680000000000001</v>
      </c>
      <c r="Q175" s="8">
        <f t="shared" si="237"/>
        <v>-4.0128000000000004</v>
      </c>
      <c r="R175" s="8">
        <f t="shared" si="237"/>
        <v>-4.8576000000000006</v>
      </c>
    </row>
    <row r="176" spans="3:18" hidden="1" x14ac:dyDescent="0.25">
      <c r="C176" s="1" t="s">
        <v>51</v>
      </c>
      <c r="D176" s="8">
        <f>+(D164-D163)*$D$23*$D$28/1000</f>
        <v>0</v>
      </c>
      <c r="E176" s="8">
        <f t="shared" ref="E176:R176" si="238">+(E164-E163)*$D$23*$D$28/1000</f>
        <v>0</v>
      </c>
      <c r="F176" s="8">
        <f t="shared" si="238"/>
        <v>0</v>
      </c>
      <c r="G176" s="8">
        <f t="shared" si="238"/>
        <v>0</v>
      </c>
      <c r="H176" s="8">
        <f t="shared" si="238"/>
        <v>0</v>
      </c>
      <c r="I176" s="8">
        <f t="shared" si="238"/>
        <v>0</v>
      </c>
      <c r="J176" s="8">
        <f t="shared" si="238"/>
        <v>0</v>
      </c>
      <c r="K176" s="8">
        <f t="shared" si="238"/>
        <v>0</v>
      </c>
      <c r="L176" s="8">
        <f t="shared" si="238"/>
        <v>0</v>
      </c>
      <c r="M176" s="8">
        <f t="shared" si="238"/>
        <v>0</v>
      </c>
      <c r="N176" s="8">
        <f t="shared" si="238"/>
        <v>0</v>
      </c>
      <c r="O176" s="8">
        <f t="shared" si="238"/>
        <v>0</v>
      </c>
      <c r="P176" s="8">
        <f t="shared" si="238"/>
        <v>0</v>
      </c>
      <c r="Q176" s="8">
        <f t="shared" si="238"/>
        <v>0</v>
      </c>
      <c r="R176" s="8">
        <f t="shared" si="238"/>
        <v>0</v>
      </c>
    </row>
    <row r="177" spans="3:18" hidden="1" x14ac:dyDescent="0.25">
      <c r="C177" s="1" t="s">
        <v>52</v>
      </c>
      <c r="D177" s="8">
        <f>+(D164-D163)*$D$24*$D$29/1000</f>
        <v>10.92</v>
      </c>
      <c r="E177" s="8">
        <f t="shared" ref="E177:R177" si="239">+(E164-E163)*$D$24*$D$29/1000</f>
        <v>9.048</v>
      </c>
      <c r="F177" s="8">
        <f t="shared" si="239"/>
        <v>7.8</v>
      </c>
      <c r="G177" s="8">
        <f t="shared" si="239"/>
        <v>6.5519999999999996</v>
      </c>
      <c r="H177" s="8">
        <f t="shared" si="239"/>
        <v>5.3040000000000003</v>
      </c>
      <c r="I177" s="8">
        <f t="shared" si="239"/>
        <v>4.056</v>
      </c>
      <c r="J177" s="8">
        <f t="shared" si="239"/>
        <v>2.8079999999999998</v>
      </c>
      <c r="K177" s="8">
        <f t="shared" si="239"/>
        <v>1.56</v>
      </c>
      <c r="L177" s="8">
        <f t="shared" si="239"/>
        <v>0.312</v>
      </c>
      <c r="M177" s="8">
        <f t="shared" si="239"/>
        <v>-0.93600000000000005</v>
      </c>
      <c r="N177" s="8">
        <f t="shared" si="239"/>
        <v>-2.1840000000000002</v>
      </c>
      <c r="O177" s="8">
        <f t="shared" si="239"/>
        <v>-3.4320000000000004</v>
      </c>
      <c r="P177" s="8">
        <f t="shared" si="239"/>
        <v>-4.68</v>
      </c>
      <c r="Q177" s="8">
        <f t="shared" si="239"/>
        <v>-5.9280000000000008</v>
      </c>
      <c r="R177" s="8">
        <f t="shared" si="239"/>
        <v>-7.176000000000001</v>
      </c>
    </row>
    <row r="178" spans="3:18" hidden="1" x14ac:dyDescent="0.25">
      <c r="C178" s="1" t="s">
        <v>53</v>
      </c>
      <c r="D178" s="8">
        <f>+(D164-D163)*$D$25*$D$30/1000</f>
        <v>3.2759999999999998</v>
      </c>
      <c r="E178" s="8">
        <f t="shared" ref="E178:R178" si="240">+(E164-E163)*$D$25*$D$30/1000</f>
        <v>2.7143999999999995</v>
      </c>
      <c r="F178" s="8">
        <f t="shared" si="240"/>
        <v>2.34</v>
      </c>
      <c r="G178" s="8">
        <f t="shared" si="240"/>
        <v>1.9656</v>
      </c>
      <c r="H178" s="8">
        <f t="shared" si="240"/>
        <v>1.5911999999999997</v>
      </c>
      <c r="I178" s="8">
        <f t="shared" si="240"/>
        <v>1.2167999999999999</v>
      </c>
      <c r="J178" s="8">
        <f t="shared" si="240"/>
        <v>0.84239999999999982</v>
      </c>
      <c r="K178" s="8">
        <f t="shared" si="240"/>
        <v>0.46800000000000003</v>
      </c>
      <c r="L178" s="8">
        <f t="shared" si="240"/>
        <v>9.3599999999999989E-2</v>
      </c>
      <c r="M178" s="8">
        <f t="shared" si="240"/>
        <v>-0.28079999999999994</v>
      </c>
      <c r="N178" s="8">
        <f t="shared" si="240"/>
        <v>-0.6552</v>
      </c>
      <c r="O178" s="8">
        <f t="shared" si="240"/>
        <v>-1.0295999999999998</v>
      </c>
      <c r="P178" s="8">
        <f t="shared" si="240"/>
        <v>-1.4039999999999999</v>
      </c>
      <c r="Q178" s="8">
        <f t="shared" si="240"/>
        <v>-1.7784</v>
      </c>
      <c r="R178" s="8">
        <f t="shared" si="240"/>
        <v>-2.1527999999999996</v>
      </c>
    </row>
    <row r="179" spans="3:18" hidden="1" x14ac:dyDescent="0.25">
      <c r="C179" s="9" t="s">
        <v>54</v>
      </c>
      <c r="D179" s="10">
        <f t="shared" ref="D179:R179" si="241">+D168/3600*$D$8*$D$9*(D164-D163)</f>
        <v>228.92941591074384</v>
      </c>
      <c r="E179" s="10">
        <f t="shared" si="241"/>
        <v>194.97411651400276</v>
      </c>
      <c r="F179" s="10">
        <f t="shared" si="241"/>
        <v>172.89990616101966</v>
      </c>
      <c r="G179" s="10">
        <f t="shared" si="241"/>
        <v>151.17062506846133</v>
      </c>
      <c r="H179" s="10">
        <f t="shared" si="241"/>
        <v>129.54154579671894</v>
      </c>
      <c r="I179" s="10">
        <f t="shared" si="241"/>
        <v>107.48727594216943</v>
      </c>
      <c r="J179" s="10">
        <f t="shared" si="241"/>
        <v>83.865573285659579</v>
      </c>
      <c r="K179" s="10">
        <f t="shared" si="241"/>
        <v>55.906264019422153</v>
      </c>
      <c r="L179" s="10">
        <f t="shared" si="241"/>
        <v>15.104747271681697</v>
      </c>
      <c r="M179" s="10">
        <f t="shared" si="241"/>
        <v>-82.662435669106458</v>
      </c>
      <c r="N179" s="10">
        <f t="shared" si="241"/>
        <v>-33.261282430919856</v>
      </c>
      <c r="O179" s="10">
        <f t="shared" si="241"/>
        <v>-52.267729534302632</v>
      </c>
      <c r="P179" s="10">
        <f t="shared" si="241"/>
        <v>-71.274176637685414</v>
      </c>
      <c r="Q179" s="10">
        <f t="shared" si="241"/>
        <v>-90.280623741068183</v>
      </c>
      <c r="R179" s="10">
        <f t="shared" si="241"/>
        <v>-109.28707084445097</v>
      </c>
    </row>
    <row r="180" spans="3:18" hidden="1" x14ac:dyDescent="0.25">
      <c r="C180" s="1" t="s">
        <v>55</v>
      </c>
      <c r="D180" s="8">
        <f>+SUM(D175:D179)</f>
        <v>250.51741591074384</v>
      </c>
      <c r="E180" s="8">
        <f>+SUM(E175:E179)</f>
        <v>212.86131651400277</v>
      </c>
      <c r="F180" s="8">
        <f t="shared" ref="F180" si="242">+SUM(F175:F179)</f>
        <v>188.31990616101965</v>
      </c>
      <c r="G180" s="8">
        <f t="shared" ref="G180" si="243">+SUM(G175:G179)</f>
        <v>164.12342506846133</v>
      </c>
      <c r="H180" s="8">
        <f t="shared" ref="H180" si="244">+SUM(H175:H179)</f>
        <v>140.02714579671894</v>
      </c>
      <c r="I180" s="8">
        <f t="shared" ref="I180" si="245">+SUM(I175:I179)</f>
        <v>115.50567594216943</v>
      </c>
      <c r="J180" s="8">
        <f t="shared" ref="J180" si="246">+SUM(J175:J179)</f>
        <v>89.416773285659573</v>
      </c>
      <c r="K180" s="8">
        <f t="shared" ref="K180" si="247">+SUM(K175:K179)</f>
        <v>58.990264019422156</v>
      </c>
      <c r="L180" s="8">
        <f t="shared" ref="L180" si="248">+SUM(L175:L179)</f>
        <v>15.721547271681697</v>
      </c>
      <c r="M180" s="8">
        <f t="shared" ref="M180" si="249">+SUM(M175:M179)</f>
        <v>-84.512835669106451</v>
      </c>
      <c r="N180" s="8">
        <f t="shared" ref="N180" si="250">+SUM(N175:N179)</f>
        <v>-37.578882430919855</v>
      </c>
      <c r="O180" s="8">
        <f t="shared" ref="O180" si="251">+SUM(O175:O179)</f>
        <v>-59.052529534302636</v>
      </c>
      <c r="P180" s="8">
        <f t="shared" ref="P180" si="252">+SUM(P175:P179)</f>
        <v>-80.52617663768541</v>
      </c>
      <c r="Q180" s="8">
        <f t="shared" ref="Q180" si="253">+SUM(Q175:Q179)</f>
        <v>-101.99982374106818</v>
      </c>
      <c r="R180" s="8">
        <f t="shared" ref="R180" si="254">+SUM(R175:R179)</f>
        <v>-123.47347084445097</v>
      </c>
    </row>
    <row r="181" spans="3:18" hidden="1" x14ac:dyDescent="0.25"/>
  </sheetData>
  <sheetProtection password="C001" sheet="1" objects="1" scenarios="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8:Q297"/>
  <sheetViews>
    <sheetView zoomScale="50" zoomScaleNormal="50" workbookViewId="0">
      <selection sqref="A1:XFD1048576"/>
    </sheetView>
  </sheetViews>
  <sheetFormatPr defaultRowHeight="15" x14ac:dyDescent="0.25"/>
  <cols>
    <col min="1" max="1" width="9.140625" style="12"/>
    <col min="2" max="2" width="28.28515625" style="12" bestFit="1" customWidth="1"/>
    <col min="3" max="3" width="9.85546875" style="12" bestFit="1" customWidth="1"/>
    <col min="4" max="10" width="9.42578125" style="12" bestFit="1" customWidth="1"/>
    <col min="11" max="11" width="10" style="12" bestFit="1" customWidth="1"/>
    <col min="12" max="12" width="10.28515625" style="12" bestFit="1" customWidth="1"/>
    <col min="13" max="13" width="11.5703125" style="12" bestFit="1" customWidth="1"/>
    <col min="14" max="14" width="10.28515625" style="12" bestFit="1" customWidth="1"/>
    <col min="15" max="17" width="9.5703125" style="12" bestFit="1" customWidth="1"/>
    <col min="18" max="16384" width="9.140625" style="12"/>
  </cols>
  <sheetData>
    <row r="18" spans="2:3" x14ac:dyDescent="0.25">
      <c r="B18" s="28" t="s">
        <v>81</v>
      </c>
      <c r="C18" s="28"/>
    </row>
    <row r="19" spans="2:3" x14ac:dyDescent="0.25">
      <c r="B19" s="15" t="s">
        <v>79</v>
      </c>
      <c r="C19" s="15" t="s">
        <v>80</v>
      </c>
    </row>
    <row r="20" spans="2:3" x14ac:dyDescent="0.25">
      <c r="B20" s="15">
        <f>+C58</f>
        <v>50</v>
      </c>
      <c r="C20" s="16">
        <f>+Q87</f>
        <v>6128.6827356749482</v>
      </c>
    </row>
    <row r="21" spans="2:3" x14ac:dyDescent="0.25">
      <c r="B21" s="15">
        <f>+C93</f>
        <v>100</v>
      </c>
      <c r="C21" s="16">
        <f>+Q122</f>
        <v>4452.5857676283886</v>
      </c>
    </row>
    <row r="22" spans="2:3" x14ac:dyDescent="0.25">
      <c r="B22" s="15">
        <f>+C128</f>
        <v>150</v>
      </c>
      <c r="C22" s="16">
        <f>+Q157</f>
        <v>3893.2922271506814</v>
      </c>
    </row>
    <row r="23" spans="2:3" x14ac:dyDescent="0.25">
      <c r="B23" s="15">
        <f>+C163</f>
        <v>200</v>
      </c>
      <c r="C23" s="16">
        <f>+Q192</f>
        <v>3767.2050585612515</v>
      </c>
    </row>
    <row r="24" spans="2:3" x14ac:dyDescent="0.25">
      <c r="B24" s="15">
        <f>+C198</f>
        <v>300</v>
      </c>
      <c r="C24" s="16">
        <f>+Q227</f>
        <v>4029.272708005768</v>
      </c>
    </row>
    <row r="25" spans="2:3" x14ac:dyDescent="0.25">
      <c r="B25" s="15">
        <f>+C233</f>
        <v>400</v>
      </c>
      <c r="C25" s="16">
        <f>+Q262</f>
        <v>4277.059722769749</v>
      </c>
    </row>
    <row r="26" spans="2:3" x14ac:dyDescent="0.25">
      <c r="B26" s="15">
        <f>+C268</f>
        <v>500</v>
      </c>
      <c r="C26" s="16">
        <f>+Q297</f>
        <v>4514.7344672456074</v>
      </c>
    </row>
    <row r="54" spans="2:17" x14ac:dyDescent="0.25">
      <c r="B54" s="12" t="s">
        <v>78</v>
      </c>
    </row>
    <row r="55" spans="2:17" x14ac:dyDescent="0.25">
      <c r="B55" s="12" t="str">
        <f>+Syöttöarvot!C39</f>
        <v>Rakennuksen ilmanvaihto:</v>
      </c>
    </row>
    <row r="56" spans="2:17" x14ac:dyDescent="0.25">
      <c r="B56" s="12" t="s">
        <v>56</v>
      </c>
      <c r="C56" s="17">
        <f>+Syöttöarvot!D39</f>
        <v>-32</v>
      </c>
      <c r="D56" s="17">
        <f>+Syöttöarvot!E39</f>
        <v>-26</v>
      </c>
      <c r="E56" s="17">
        <f>+Syöttöarvot!F39</f>
        <v>-22</v>
      </c>
      <c r="F56" s="17">
        <f>+Syöttöarvot!G39</f>
        <v>-18</v>
      </c>
      <c r="G56" s="17">
        <f>+Syöttöarvot!H39</f>
        <v>-14</v>
      </c>
      <c r="H56" s="17">
        <f>+Syöttöarvot!I39</f>
        <v>-10</v>
      </c>
      <c r="I56" s="17">
        <f>+Syöttöarvot!J39</f>
        <v>-6</v>
      </c>
      <c r="J56" s="17">
        <f>+Syöttöarvot!K39</f>
        <v>-2</v>
      </c>
      <c r="K56" s="17">
        <f>+Syöttöarvot!L39</f>
        <v>2</v>
      </c>
      <c r="L56" s="17">
        <f>+Syöttöarvot!M39</f>
        <v>6</v>
      </c>
      <c r="M56" s="17">
        <f>+Syöttöarvot!N39</f>
        <v>10</v>
      </c>
      <c r="N56" s="17">
        <f>+Syöttöarvot!O39</f>
        <v>14</v>
      </c>
      <c r="O56" s="17">
        <f>+Syöttöarvot!P39</f>
        <v>18</v>
      </c>
      <c r="P56" s="17">
        <f>+Syöttöarvot!Q39</f>
        <v>22</v>
      </c>
      <c r="Q56" s="17">
        <f>+Syöttöarvot!R39</f>
        <v>26</v>
      </c>
    </row>
    <row r="57" spans="2:17" x14ac:dyDescent="0.25">
      <c r="B57" s="12" t="s">
        <v>57</v>
      </c>
      <c r="C57" s="12">
        <f>+Syöttöarvot!D40</f>
        <v>7</v>
      </c>
      <c r="D57" s="12">
        <f>+Syöttöarvot!E40</f>
        <v>7</v>
      </c>
      <c r="E57" s="12">
        <f>+Syöttöarvot!F40</f>
        <v>7</v>
      </c>
      <c r="F57" s="12">
        <f>+Syöttöarvot!G40</f>
        <v>7</v>
      </c>
      <c r="G57" s="12">
        <f>+Syöttöarvot!H40</f>
        <v>7</v>
      </c>
      <c r="H57" s="12">
        <f>+Syöttöarvot!I40</f>
        <v>7</v>
      </c>
      <c r="I57" s="12">
        <f>+Syöttöarvot!J40</f>
        <v>7</v>
      </c>
      <c r="J57" s="12">
        <f>+Syöttöarvot!K40</f>
        <v>7</v>
      </c>
      <c r="K57" s="12">
        <f>+Syöttöarvot!L40</f>
        <v>7</v>
      </c>
      <c r="L57" s="12">
        <f>+Syöttöarvot!M40</f>
        <v>7</v>
      </c>
      <c r="M57" s="12">
        <f>+Syöttöarvot!N40</f>
        <v>7</v>
      </c>
      <c r="N57" s="12">
        <f>+Syöttöarvot!O40</f>
        <v>7</v>
      </c>
      <c r="O57" s="12">
        <f>+Syöttöarvot!P40</f>
        <v>7</v>
      </c>
      <c r="P57" s="12">
        <f>+Syöttöarvot!Q40</f>
        <v>7</v>
      </c>
      <c r="Q57" s="12">
        <f>+Syöttöarvot!R40</f>
        <v>7</v>
      </c>
    </row>
    <row r="58" spans="2:17" x14ac:dyDescent="0.25">
      <c r="B58" s="12" t="s">
        <v>58</v>
      </c>
      <c r="C58" s="12">
        <f>+Syöttöarvot!D41</f>
        <v>50</v>
      </c>
      <c r="D58" s="12">
        <f>+Syöttöarvot!E41</f>
        <v>50</v>
      </c>
      <c r="E58" s="12">
        <f>+Syöttöarvot!F41</f>
        <v>50</v>
      </c>
      <c r="F58" s="12">
        <f>+Syöttöarvot!G41</f>
        <v>50</v>
      </c>
      <c r="G58" s="12">
        <f>+Syöttöarvot!H41</f>
        <v>50</v>
      </c>
      <c r="H58" s="12">
        <f>+Syöttöarvot!I41</f>
        <v>50</v>
      </c>
      <c r="I58" s="12">
        <f>+Syöttöarvot!J41</f>
        <v>50</v>
      </c>
      <c r="J58" s="12">
        <f>+Syöttöarvot!K41</f>
        <v>50</v>
      </c>
      <c r="K58" s="12">
        <f>+Syöttöarvot!L41</f>
        <v>50</v>
      </c>
      <c r="L58" s="12">
        <f>+Syöttöarvot!M41</f>
        <v>50</v>
      </c>
      <c r="M58" s="12">
        <f>+Syöttöarvot!N41</f>
        <v>50</v>
      </c>
      <c r="N58" s="12">
        <f>+Syöttöarvot!O41</f>
        <v>50</v>
      </c>
      <c r="O58" s="12">
        <f>+Syöttöarvot!P41</f>
        <v>50</v>
      </c>
      <c r="P58" s="12">
        <f>+Syöttöarvot!Q41</f>
        <v>50</v>
      </c>
      <c r="Q58" s="12">
        <f>+Syöttöarvot!R41</f>
        <v>50</v>
      </c>
    </row>
    <row r="59" spans="2:17" hidden="1" x14ac:dyDescent="0.25">
      <c r="B59" s="12" t="s">
        <v>29</v>
      </c>
      <c r="C59" s="18">
        <f>+Syöttöarvot!D42</f>
        <v>1679.706635013295</v>
      </c>
      <c r="D59" s="18">
        <f>+Syöttöarvot!E42</f>
        <v>1679.706635013295</v>
      </c>
      <c r="E59" s="18">
        <f>+Syöttöarvot!F42</f>
        <v>1679.706635013295</v>
      </c>
      <c r="F59" s="18">
        <f>+Syöttöarvot!G42</f>
        <v>1679.706635013295</v>
      </c>
      <c r="G59" s="18">
        <f>+Syöttöarvot!H42</f>
        <v>1679.706635013295</v>
      </c>
      <c r="H59" s="18">
        <f>+Syöttöarvot!I42</f>
        <v>1679.706635013295</v>
      </c>
      <c r="I59" s="18">
        <f>+Syöttöarvot!J42</f>
        <v>1679.706635013295</v>
      </c>
      <c r="J59" s="18">
        <f>+Syöttöarvot!K42</f>
        <v>1679.706635013295</v>
      </c>
      <c r="K59" s="18">
        <f>+Syöttöarvot!L42</f>
        <v>1679.706635013295</v>
      </c>
      <c r="L59" s="18">
        <f>+Syöttöarvot!M42</f>
        <v>1679.706635013295</v>
      </c>
      <c r="M59" s="18">
        <f>+Syöttöarvot!N42</f>
        <v>1679.706635013295</v>
      </c>
      <c r="N59" s="18">
        <f>+Syöttöarvot!O42</f>
        <v>1679.706635013295</v>
      </c>
      <c r="O59" s="18">
        <f>+Syöttöarvot!P42</f>
        <v>1679.706635013295</v>
      </c>
      <c r="P59" s="18">
        <f>+Syöttöarvot!Q42</f>
        <v>1679.706635013295</v>
      </c>
      <c r="Q59" s="18">
        <f>+Syöttöarvot!R42</f>
        <v>1679.706635013295</v>
      </c>
    </row>
    <row r="60" spans="2:17" hidden="1" x14ac:dyDescent="0.25">
      <c r="B60" s="12">
        <v>0</v>
      </c>
      <c r="C60" s="18" t="e">
        <f>+Syöttöarvot!#REF!</f>
        <v>#REF!</v>
      </c>
      <c r="D60" s="18" t="e">
        <f>+Syöttöarvot!#REF!</f>
        <v>#REF!</v>
      </c>
      <c r="E60" s="18" t="e">
        <f>+Syöttöarvot!#REF!</f>
        <v>#REF!</v>
      </c>
      <c r="F60" s="18" t="e">
        <f>+Syöttöarvot!#REF!</f>
        <v>#REF!</v>
      </c>
      <c r="G60" s="18" t="e">
        <f>+Syöttöarvot!#REF!</f>
        <v>#REF!</v>
      </c>
      <c r="H60" s="18" t="e">
        <f>+Syöttöarvot!#REF!</f>
        <v>#REF!</v>
      </c>
      <c r="I60" s="18" t="e">
        <f>+Syöttöarvot!#REF!</f>
        <v>#REF!</v>
      </c>
      <c r="J60" s="18" t="e">
        <f>+Syöttöarvot!#REF!</f>
        <v>#REF!</v>
      </c>
      <c r="K60" s="18" t="e">
        <f>+Syöttöarvot!#REF!</f>
        <v>#REF!</v>
      </c>
      <c r="L60" s="18" t="e">
        <f>+Syöttöarvot!#REF!</f>
        <v>#REF!</v>
      </c>
      <c r="M60" s="18" t="e">
        <f>+Syöttöarvot!#REF!</f>
        <v>#REF!</v>
      </c>
      <c r="N60" s="18" t="e">
        <f>+Syöttöarvot!#REF!</f>
        <v>#REF!</v>
      </c>
      <c r="O60" s="18" t="e">
        <f>+Syöttöarvot!#REF!</f>
        <v>#REF!</v>
      </c>
      <c r="P60" s="18" t="e">
        <f>+Syöttöarvot!#REF!</f>
        <v>#REF!</v>
      </c>
      <c r="Q60" s="18" t="e">
        <f>+Syöttöarvot!#REF!</f>
        <v>#REF!</v>
      </c>
    </row>
    <row r="61" spans="2:17" hidden="1" x14ac:dyDescent="0.25">
      <c r="B61" s="12">
        <v>0</v>
      </c>
      <c r="C61" s="18" t="e">
        <f>+Syöttöarvot!#REF!</f>
        <v>#REF!</v>
      </c>
      <c r="D61" s="18" t="e">
        <f>+Syöttöarvot!#REF!</f>
        <v>#REF!</v>
      </c>
      <c r="E61" s="18" t="e">
        <f>+Syöttöarvot!#REF!</f>
        <v>#REF!</v>
      </c>
      <c r="F61" s="18" t="e">
        <f>+Syöttöarvot!#REF!</f>
        <v>#REF!</v>
      </c>
      <c r="G61" s="18" t="e">
        <f>+Syöttöarvot!#REF!</f>
        <v>#REF!</v>
      </c>
      <c r="H61" s="18" t="e">
        <f>+Syöttöarvot!#REF!</f>
        <v>#REF!</v>
      </c>
      <c r="I61" s="18" t="e">
        <f>+Syöttöarvot!#REF!</f>
        <v>#REF!</v>
      </c>
      <c r="J61" s="18" t="e">
        <f>+Syöttöarvot!#REF!</f>
        <v>#REF!</v>
      </c>
      <c r="K61" s="18" t="e">
        <f>+Syöttöarvot!#REF!</f>
        <v>#REF!</v>
      </c>
      <c r="L61" s="18" t="e">
        <f>+Syöttöarvot!#REF!</f>
        <v>#REF!</v>
      </c>
      <c r="M61" s="18" t="e">
        <f>+Syöttöarvot!#REF!</f>
        <v>#REF!</v>
      </c>
      <c r="N61" s="18" t="e">
        <f>+Syöttöarvot!#REF!</f>
        <v>#REF!</v>
      </c>
      <c r="O61" s="18" t="e">
        <f>+Syöttöarvot!#REF!</f>
        <v>#REF!</v>
      </c>
      <c r="P61" s="18" t="e">
        <f>+Syöttöarvot!#REF!</f>
        <v>#REF!</v>
      </c>
      <c r="Q61" s="18" t="e">
        <f>+Syöttöarvot!#REF!</f>
        <v>#REF!</v>
      </c>
    </row>
    <row r="62" spans="2:17" hidden="1" x14ac:dyDescent="0.25">
      <c r="B62" s="12" t="s">
        <v>59</v>
      </c>
      <c r="C62" s="18">
        <f>+Syöttöarvot!D43</f>
        <v>1972.3961419885334</v>
      </c>
      <c r="D62" s="18">
        <f>+Syöttöarvot!E43</f>
        <v>2013.3740907333695</v>
      </c>
      <c r="E62" s="18">
        <f>+Syöttöarvot!F43</f>
        <v>2056.0645996338412</v>
      </c>
      <c r="F62" s="18">
        <f>+Syöttöarvot!G43</f>
        <v>2117.5474970544124</v>
      </c>
      <c r="G62" s="18">
        <f>+Syöttöarvot!H43</f>
        <v>2206.8775613450243</v>
      </c>
      <c r="H62" s="18">
        <f>+Syöttöarvot!I43</f>
        <v>2338.9833872839599</v>
      </c>
      <c r="I62" s="18">
        <f>+Syöttöarvot!J43</f>
        <v>2540.4684345441215</v>
      </c>
      <c r="J62" s="18">
        <f>+Syöttöarvot!K43</f>
        <v>2864.1051861600672</v>
      </c>
      <c r="K62" s="18">
        <f>+Syöttöarvot!L43</f>
        <v>3432.2272021851559</v>
      </c>
      <c r="L62" s="18">
        <f>+Syöttöarvot!M43</f>
        <v>4609.529833893258</v>
      </c>
      <c r="M62" s="18">
        <f>+Syöttöarvot!N43</f>
        <v>8199.8360190831136</v>
      </c>
      <c r="N62" s="18">
        <f>+Syöttöarvot!O43</f>
        <v>587199.14850615896</v>
      </c>
      <c r="O62" s="18">
        <f>+Syöttöarvot!P43</f>
        <v>-6696.6442606256078</v>
      </c>
      <c r="P62" s="18">
        <f>+Syöttöarvot!Q43</f>
        <v>-2962.177617299024</v>
      </c>
      <c r="Q62" s="18">
        <f>+Syöttöarvot!R43</f>
        <v>-1752.6532901917519</v>
      </c>
    </row>
    <row r="63" spans="2:17" hidden="1" x14ac:dyDescent="0.25">
      <c r="B63" s="12" t="s">
        <v>31</v>
      </c>
      <c r="C63" s="18">
        <f>+Syöttöarvot!D44</f>
        <v>1972.3961419885334</v>
      </c>
      <c r="D63" s="18">
        <f>+Syöttöarvot!E44</f>
        <v>2013.3740907333695</v>
      </c>
      <c r="E63" s="18">
        <f>+Syöttöarvot!F44</f>
        <v>2056.0645996338412</v>
      </c>
      <c r="F63" s="18">
        <f>+Syöttöarvot!G44</f>
        <v>2117.5474970544124</v>
      </c>
      <c r="G63" s="18">
        <f>+Syöttöarvot!H44</f>
        <v>2206.8775613450243</v>
      </c>
      <c r="H63" s="18">
        <f>+Syöttöarvot!I44</f>
        <v>2338.9833872839599</v>
      </c>
      <c r="I63" s="18">
        <f>+Syöttöarvot!J44</f>
        <v>2540.4684345441215</v>
      </c>
      <c r="J63" s="18">
        <f>+Syöttöarvot!K44</f>
        <v>2864.1051861600672</v>
      </c>
      <c r="K63" s="18">
        <f>+Syöttöarvot!L44</f>
        <v>3432.2272021851559</v>
      </c>
      <c r="L63" s="18">
        <f>+Syöttöarvot!M44</f>
        <v>4609.529833893258</v>
      </c>
      <c r="M63" s="18">
        <f>+Syöttöarvot!N44</f>
        <v>8199.8360190831136</v>
      </c>
      <c r="N63" s="18">
        <f>+Syöttöarvot!O44</f>
        <v>587199.14850615896</v>
      </c>
      <c r="O63" s="18">
        <f>+Syöttöarvot!P44</f>
        <v>1679.706635013295</v>
      </c>
      <c r="P63" s="18">
        <f>+Syöttöarvot!Q44</f>
        <v>1679.706635013295</v>
      </c>
      <c r="Q63" s="18">
        <f>+Syöttöarvot!R44</f>
        <v>1679.706635013295</v>
      </c>
    </row>
    <row r="64" spans="2:17" hidden="1" x14ac:dyDescent="0.25">
      <c r="B64" s="12" t="s">
        <v>23</v>
      </c>
      <c r="C64" s="18">
        <f>+Syöttöarvot!D45</f>
        <v>1001.7041569137132</v>
      </c>
      <c r="D64" s="18">
        <f>+Syöttöarvot!E45</f>
        <v>1001.7041569137132</v>
      </c>
      <c r="E64" s="18">
        <f>+Syöttöarvot!F45</f>
        <v>1001.7041569137132</v>
      </c>
      <c r="F64" s="18">
        <f>+Syöttöarvot!G45</f>
        <v>1001.7041569137132</v>
      </c>
      <c r="G64" s="18">
        <f>+Syöttöarvot!H45</f>
        <v>1001.7041569137132</v>
      </c>
      <c r="H64" s="18">
        <f>+Syöttöarvot!I45</f>
        <v>1001.7041569137132</v>
      </c>
      <c r="I64" s="18">
        <f>+Syöttöarvot!J45</f>
        <v>1001.7041569137132</v>
      </c>
      <c r="J64" s="18">
        <f>+Syöttöarvot!K45</f>
        <v>1001.7041569137132</v>
      </c>
      <c r="K64" s="18">
        <f>+Syöttöarvot!L45</f>
        <v>1001.7041569137132</v>
      </c>
      <c r="L64" s="18">
        <f>+Syöttöarvot!M45</f>
        <v>1001.7041569137132</v>
      </c>
      <c r="M64" s="18">
        <f>+Syöttöarvot!N45</f>
        <v>1001.7041569137132</v>
      </c>
      <c r="N64" s="18">
        <f>+Syöttöarvot!O45</f>
        <v>1001.7041569137132</v>
      </c>
      <c r="O64" s="18">
        <f>+Syöttöarvot!P45</f>
        <v>1001.7041569137132</v>
      </c>
      <c r="P64" s="18">
        <f>+Syöttöarvot!Q45</f>
        <v>1001.7041569137132</v>
      </c>
      <c r="Q64" s="18">
        <f>+Syöttöarvot!R45</f>
        <v>1001.7041569137132</v>
      </c>
    </row>
    <row r="65" spans="2:17" hidden="1" x14ac:dyDescent="0.25">
      <c r="B65" s="12" t="s">
        <v>24</v>
      </c>
      <c r="C65" s="18">
        <f>+Syöttöarvot!D46</f>
        <v>42.424174288527169</v>
      </c>
      <c r="D65" s="18">
        <f>+Syöttöarvot!E46</f>
        <v>74.180813660186374</v>
      </c>
      <c r="E65" s="18">
        <f>+Syöttöarvot!F46</f>
        <v>105.91833770879838</v>
      </c>
      <c r="F65" s="18">
        <f>+Syöttöarvot!G46</f>
        <v>149.3781005316697</v>
      </c>
      <c r="G65" s="18">
        <f>+Syöttöarvot!H46</f>
        <v>208.20679213176459</v>
      </c>
      <c r="H65" s="18">
        <f>+Syöttöarvot!I46</f>
        <v>286.96930013150785</v>
      </c>
      <c r="I65" s="18">
        <f>+Syöttöarvot!J46</f>
        <v>391.32227237487109</v>
      </c>
      <c r="J65" s="18">
        <f>+Syöttöarvot!K46</f>
        <v>528.20794958606598</v>
      </c>
      <c r="K65" s="18">
        <f>+Syöttöarvot!L46</f>
        <v>706.06847424786042</v>
      </c>
      <c r="L65" s="18">
        <f>+Syöttöarvot!M46</f>
        <v>935.08055776749416</v>
      </c>
      <c r="M65" s="18">
        <f>+Syöttöarvot!N46</f>
        <v>1227.410049807864</v>
      </c>
      <c r="N65" s="18">
        <f>+Syöttöarvot!O46</f>
        <v>1597.4856104484586</v>
      </c>
      <c r="O65" s="18">
        <f>+Syöttöarvot!P46</f>
        <v>2062.2903468099853</v>
      </c>
      <c r="P65" s="18">
        <f>+Syöttöarvot!Q46</f>
        <v>2641.6699499209726</v>
      </c>
      <c r="Q65" s="18">
        <f>+Syöttöarvot!R46</f>
        <v>3358.6555633834028</v>
      </c>
    </row>
    <row r="66" spans="2:17" hidden="1" x14ac:dyDescent="0.25">
      <c r="B66" s="12" t="s">
        <v>25</v>
      </c>
      <c r="C66" s="18">
        <f>+Syöttöarvot!D47</f>
        <v>4.9739792619163687E-3</v>
      </c>
      <c r="D66" s="18">
        <f>+Syöttöarvot!E47</f>
        <v>4.9739792619163687E-3</v>
      </c>
      <c r="E66" s="18">
        <f>+Syöttöarvot!F47</f>
        <v>4.9739792619163687E-3</v>
      </c>
      <c r="F66" s="18">
        <f>+Syöttöarvot!G47</f>
        <v>4.9739792619163687E-3</v>
      </c>
      <c r="G66" s="18">
        <f>+Syöttöarvot!H47</f>
        <v>4.9739792619163687E-3</v>
      </c>
      <c r="H66" s="18">
        <f>+Syöttöarvot!I47</f>
        <v>4.9739792619163687E-3</v>
      </c>
      <c r="I66" s="18">
        <f>+Syöttöarvot!J47</f>
        <v>4.9739792619163687E-3</v>
      </c>
      <c r="J66" s="18">
        <f>+Syöttöarvot!K47</f>
        <v>4.9739792619163687E-3</v>
      </c>
      <c r="K66" s="18">
        <f>+Syöttöarvot!L47</f>
        <v>4.9739792619163687E-3</v>
      </c>
      <c r="L66" s="18">
        <f>+Syöttöarvot!M47</f>
        <v>4.9739792619163687E-3</v>
      </c>
      <c r="M66" s="18">
        <f>+Syöttöarvot!N47</f>
        <v>4.9739792619163687E-3</v>
      </c>
      <c r="N66" s="18">
        <f>+Syöttöarvot!O47</f>
        <v>4.9739792619163687E-3</v>
      </c>
      <c r="O66" s="18">
        <f>+Syöttöarvot!P47</f>
        <v>4.9739792619163687E-3</v>
      </c>
      <c r="P66" s="18">
        <f>+Syöttöarvot!Q47</f>
        <v>4.9739792619163687E-3</v>
      </c>
      <c r="Q66" s="18">
        <f>+Syöttöarvot!R47</f>
        <v>4.9739792619163687E-3</v>
      </c>
    </row>
    <row r="67" spans="2:17" hidden="1" x14ac:dyDescent="0.25">
      <c r="B67" s="12" t="s">
        <v>26</v>
      </c>
      <c r="C67" s="18">
        <f>+Syöttöarvot!D48</f>
        <v>6.2174740773954613E-3</v>
      </c>
      <c r="D67" s="18">
        <f>+Syöttöarvot!E48</f>
        <v>6.2174740773954613E-3</v>
      </c>
      <c r="E67" s="18">
        <f>+Syöttöarvot!F48</f>
        <v>6.2174740773954613E-3</v>
      </c>
      <c r="F67" s="18">
        <f>+Syöttöarvot!G48</f>
        <v>6.2174740773954613E-3</v>
      </c>
      <c r="G67" s="18">
        <f>+Syöttöarvot!H48</f>
        <v>6.2174740773954613E-3</v>
      </c>
      <c r="H67" s="18">
        <f>+Syöttöarvot!I48</f>
        <v>6.2174740773954613E-3</v>
      </c>
      <c r="I67" s="18">
        <f>+Syöttöarvot!J48</f>
        <v>6.2174740773954613E-3</v>
      </c>
      <c r="J67" s="18">
        <f>+Syöttöarvot!K48</f>
        <v>6.2174740773954613E-3</v>
      </c>
      <c r="K67" s="18">
        <f>+Syöttöarvot!L48</f>
        <v>6.2174740773954613E-3</v>
      </c>
      <c r="L67" s="18">
        <f>+Syöttöarvot!M48</f>
        <v>6.2174740773954613E-3</v>
      </c>
      <c r="M67" s="18">
        <f>+Syöttöarvot!N48</f>
        <v>6.2174740773954613E-3</v>
      </c>
      <c r="N67" s="18">
        <f>+Syöttöarvot!O48</f>
        <v>6.2174740773954613E-3</v>
      </c>
      <c r="O67" s="18">
        <f>+Syöttöarvot!P48</f>
        <v>6.2174740773954613E-3</v>
      </c>
      <c r="P67" s="18">
        <f>+Syöttöarvot!Q48</f>
        <v>6.2174740773954613E-3</v>
      </c>
      <c r="Q67" s="18">
        <f>+Syöttöarvot!R48</f>
        <v>6.2174740773954613E-3</v>
      </c>
    </row>
    <row r="68" spans="2:17" hidden="1" x14ac:dyDescent="0.25">
      <c r="B68" s="12" t="s">
        <v>28</v>
      </c>
      <c r="C68" s="18">
        <f>+Syöttöarvot!D49</f>
        <v>1.3166123055060157E-4</v>
      </c>
      <c r="D68" s="18">
        <f>+Syöttöarvot!E49</f>
        <v>2.3021631825575082E-4</v>
      </c>
      <c r="E68" s="18">
        <f>+Syöttöarvot!F49</f>
        <v>3.2871208254454671E-4</v>
      </c>
      <c r="F68" s="18">
        <f>+Syöttöarvot!G49</f>
        <v>4.6358720854656116E-4</v>
      </c>
      <c r="G68" s="18">
        <f>+Syöttöarvot!H49</f>
        <v>6.4615901006409701E-4</v>
      </c>
      <c r="H68" s="18">
        <f>+Syöttöarvot!I49</f>
        <v>8.9059437971847279E-4</v>
      </c>
      <c r="I68" s="18">
        <f>+Syöttöarvot!J49</f>
        <v>1.2144484315082206E-3</v>
      </c>
      <c r="J68" s="18">
        <f>+Syöttöarvot!K49</f>
        <v>1.6392660504395153E-3</v>
      </c>
      <c r="K68" s="18">
        <f>+Syöttöarvot!L49</f>
        <v>2.1912469890450841E-3</v>
      </c>
      <c r="L68" s="18">
        <f>+Syöttöarvot!M49</f>
        <v>2.9019741447956714E-3</v>
      </c>
      <c r="M68" s="18">
        <f>+Syöttöarvot!N49</f>
        <v>3.809203602851992E-3</v>
      </c>
      <c r="N68" s="18">
        <f>+Syöttöarvot!O49</f>
        <v>4.9577139634607338E-3</v>
      </c>
      <c r="O68" s="18">
        <f>+Syöttöarvot!P49</f>
        <v>6.4002114211344375E-3</v>
      </c>
      <c r="P68" s="18">
        <f>+Syöttöarvot!Q49</f>
        <v>8.198286051478881E-3</v>
      </c>
      <c r="Q68" s="18">
        <f>+Syöttöarvot!R49</f>
        <v>1.0423413817396768E-2</v>
      </c>
    </row>
    <row r="69" spans="2:17" hidden="1" x14ac:dyDescent="0.25">
      <c r="B69" s="12" t="s">
        <v>27</v>
      </c>
      <c r="C69" s="18">
        <f>+Syöttöarvot!D50</f>
        <v>2.6332246110120314E-4</v>
      </c>
      <c r="D69" s="18">
        <f>+Syöttöarvot!E50</f>
        <v>4.6043263651150164E-4</v>
      </c>
      <c r="E69" s="18">
        <f>+Syöttöarvot!F50</f>
        <v>6.5742416508909342E-4</v>
      </c>
      <c r="F69" s="18">
        <f>+Syöttöarvot!G50</f>
        <v>9.2717441709312231E-4</v>
      </c>
      <c r="G69" s="18">
        <f>+Syöttöarvot!H50</f>
        <v>1.292318020128194E-3</v>
      </c>
      <c r="H69" s="18">
        <f>+Syöttöarvot!I50</f>
        <v>1.7811887594369456E-3</v>
      </c>
      <c r="I69" s="18">
        <f>+Syöttöarvot!J50</f>
        <v>2.4288968630164411E-3</v>
      </c>
      <c r="J69" s="18">
        <f>+Syöttöarvot!K50</f>
        <v>3.2785321008790306E-3</v>
      </c>
      <c r="K69" s="18">
        <f>+Syöttöarvot!L50</f>
        <v>4.3824939780901682E-3</v>
      </c>
      <c r="L69" s="18">
        <f>+Syöttöarvot!M50</f>
        <v>5.8039482895913428E-3</v>
      </c>
      <c r="M69" s="18">
        <f>+Syöttöarvot!N50</f>
        <v>7.618407205703984E-3</v>
      </c>
      <c r="N69" s="18">
        <f>+Syöttöarvot!O50</f>
        <v>9.9154279269214676E-3</v>
      </c>
      <c r="O69" s="18">
        <f>+Syöttöarvot!P50</f>
        <v>1.2800422842268875E-2</v>
      </c>
      <c r="P69" s="18">
        <f>+Syöttöarvot!Q50</f>
        <v>1.6396572102957762E-2</v>
      </c>
      <c r="Q69" s="18">
        <f>+Syöttöarvot!R50</f>
        <v>2.0846827634793536E-2</v>
      </c>
    </row>
    <row r="70" spans="2:17" x14ac:dyDescent="0.25">
      <c r="B70" s="12" t="s">
        <v>60</v>
      </c>
      <c r="C70" s="18">
        <f>+Syöttöarvot!D51</f>
        <v>8.2368000000000006</v>
      </c>
      <c r="D70" s="18">
        <f>+Syöttöarvot!E51</f>
        <v>6.9696000000000007</v>
      </c>
      <c r="E70" s="18">
        <f>+Syöttöarvot!F51</f>
        <v>6.1248000000000014</v>
      </c>
      <c r="F70" s="18">
        <f>+Syöttöarvot!G51</f>
        <v>5.28</v>
      </c>
      <c r="G70" s="18">
        <f>+Syöttöarvot!H51</f>
        <v>4.4352</v>
      </c>
      <c r="H70" s="18">
        <f>+Syöttöarvot!I51</f>
        <v>3.5904000000000007</v>
      </c>
      <c r="I70" s="18">
        <f>+Syöttöarvot!J51</f>
        <v>2.7456</v>
      </c>
      <c r="J70" s="18">
        <f>+Syöttöarvot!K51</f>
        <v>1.9008</v>
      </c>
      <c r="K70" s="18">
        <f>+Syöttöarvot!L51</f>
        <v>1.056</v>
      </c>
      <c r="L70" s="18">
        <f>+Syöttöarvot!M51</f>
        <v>0.21120000000000003</v>
      </c>
      <c r="M70" s="18">
        <f>+Syöttöarvot!N51</f>
        <v>-0.63360000000000016</v>
      </c>
      <c r="N70" s="18">
        <f>+Syöttöarvot!O51</f>
        <v>-1.4784000000000002</v>
      </c>
      <c r="O70" s="18">
        <f>+Syöttöarvot!P51</f>
        <v>-2.3232000000000004</v>
      </c>
      <c r="P70" s="18">
        <f>+Syöttöarvot!Q51</f>
        <v>-3.1680000000000001</v>
      </c>
      <c r="Q70" s="18">
        <f>+Syöttöarvot!R51</f>
        <v>-4.0128000000000004</v>
      </c>
    </row>
    <row r="71" spans="2:17" x14ac:dyDescent="0.25">
      <c r="B71" s="12" t="s">
        <v>61</v>
      </c>
      <c r="C71" s="18">
        <f>+Syöttöarvot!D52</f>
        <v>0</v>
      </c>
      <c r="D71" s="18">
        <f>+Syöttöarvot!E52</f>
        <v>0</v>
      </c>
      <c r="E71" s="18">
        <f>+Syöttöarvot!F52</f>
        <v>0</v>
      </c>
      <c r="F71" s="18">
        <f>+Syöttöarvot!G52</f>
        <v>0</v>
      </c>
      <c r="G71" s="18">
        <f>+Syöttöarvot!H52</f>
        <v>0</v>
      </c>
      <c r="H71" s="18">
        <f>+Syöttöarvot!I52</f>
        <v>0</v>
      </c>
      <c r="I71" s="18">
        <f>+Syöttöarvot!J52</f>
        <v>0</v>
      </c>
      <c r="J71" s="18">
        <f>+Syöttöarvot!K52</f>
        <v>0</v>
      </c>
      <c r="K71" s="18">
        <f>+Syöttöarvot!L52</f>
        <v>0</v>
      </c>
      <c r="L71" s="18">
        <f>+Syöttöarvot!M52</f>
        <v>0</v>
      </c>
      <c r="M71" s="18">
        <f>+Syöttöarvot!N52</f>
        <v>0</v>
      </c>
      <c r="N71" s="18">
        <f>+Syöttöarvot!O52</f>
        <v>0</v>
      </c>
      <c r="O71" s="18">
        <f>+Syöttöarvot!P52</f>
        <v>0</v>
      </c>
      <c r="P71" s="18">
        <f>+Syöttöarvot!Q52</f>
        <v>0</v>
      </c>
      <c r="Q71" s="18">
        <f>+Syöttöarvot!R52</f>
        <v>0</v>
      </c>
    </row>
    <row r="72" spans="2:17" x14ac:dyDescent="0.25">
      <c r="B72" s="12" t="s">
        <v>62</v>
      </c>
      <c r="C72" s="18">
        <f>+Syöttöarvot!D53</f>
        <v>12.167999999999999</v>
      </c>
      <c r="D72" s="18">
        <f>+Syöttöarvot!E53</f>
        <v>10.295999999999999</v>
      </c>
      <c r="E72" s="18">
        <f>+Syöttöarvot!F53</f>
        <v>9.048</v>
      </c>
      <c r="F72" s="18">
        <f>+Syöttöarvot!G53</f>
        <v>7.8</v>
      </c>
      <c r="G72" s="18">
        <f>+Syöttöarvot!H53</f>
        <v>6.5519999999999996</v>
      </c>
      <c r="H72" s="18">
        <f>+Syöttöarvot!I53</f>
        <v>5.3040000000000003</v>
      </c>
      <c r="I72" s="18">
        <f>+Syöttöarvot!J53</f>
        <v>4.056</v>
      </c>
      <c r="J72" s="18">
        <f>+Syöttöarvot!K53</f>
        <v>2.8079999999999998</v>
      </c>
      <c r="K72" s="18">
        <f>+Syöttöarvot!L53</f>
        <v>1.56</v>
      </c>
      <c r="L72" s="18">
        <f>+Syöttöarvot!M53</f>
        <v>0.312</v>
      </c>
      <c r="M72" s="18">
        <f>+Syöttöarvot!N53</f>
        <v>-0.93600000000000005</v>
      </c>
      <c r="N72" s="18">
        <f>+Syöttöarvot!O53</f>
        <v>-2.1840000000000002</v>
      </c>
      <c r="O72" s="18">
        <f>+Syöttöarvot!P53</f>
        <v>-3.4320000000000004</v>
      </c>
      <c r="P72" s="18">
        <f>+Syöttöarvot!Q53</f>
        <v>-4.68</v>
      </c>
      <c r="Q72" s="18">
        <f>+Syöttöarvot!R53</f>
        <v>-5.9280000000000008</v>
      </c>
    </row>
    <row r="73" spans="2:17" x14ac:dyDescent="0.25">
      <c r="B73" s="12" t="s">
        <v>63</v>
      </c>
      <c r="C73" s="18">
        <f>+Syöttöarvot!D54</f>
        <v>3.6503999999999994</v>
      </c>
      <c r="D73" s="18">
        <f>+Syöttöarvot!E54</f>
        <v>3.0888</v>
      </c>
      <c r="E73" s="18">
        <f>+Syöttöarvot!F54</f>
        <v>2.7143999999999995</v>
      </c>
      <c r="F73" s="18">
        <f>+Syöttöarvot!G54</f>
        <v>2.34</v>
      </c>
      <c r="G73" s="18">
        <f>+Syöttöarvot!H54</f>
        <v>1.9656</v>
      </c>
      <c r="H73" s="18">
        <f>+Syöttöarvot!I54</f>
        <v>1.5911999999999997</v>
      </c>
      <c r="I73" s="18">
        <f>+Syöttöarvot!J54</f>
        <v>1.2167999999999999</v>
      </c>
      <c r="J73" s="18">
        <f>+Syöttöarvot!K54</f>
        <v>0.84239999999999982</v>
      </c>
      <c r="K73" s="18">
        <f>+Syöttöarvot!L54</f>
        <v>0.46800000000000003</v>
      </c>
      <c r="L73" s="18">
        <f>+Syöttöarvot!M54</f>
        <v>9.3599999999999989E-2</v>
      </c>
      <c r="M73" s="18">
        <f>+Syöttöarvot!N54</f>
        <v>-0.28079999999999994</v>
      </c>
      <c r="N73" s="18">
        <f>+Syöttöarvot!O54</f>
        <v>-0.6552</v>
      </c>
      <c r="O73" s="18">
        <f>+Syöttöarvot!P54</f>
        <v>-1.0295999999999998</v>
      </c>
      <c r="P73" s="18">
        <f>+Syöttöarvot!Q54</f>
        <v>-1.4039999999999999</v>
      </c>
      <c r="Q73" s="18">
        <f>+Syöttöarvot!R54</f>
        <v>-1.7784</v>
      </c>
    </row>
    <row r="74" spans="2:17" ht="15.75" thickBot="1" x14ac:dyDescent="0.3">
      <c r="B74" s="19" t="s">
        <v>64</v>
      </c>
      <c r="C74" s="20">
        <f>+Syöttöarvot!D55</f>
        <v>26.709531089428054</v>
      </c>
      <c r="D74" s="20">
        <f>+Syöttöarvot!E55</f>
        <v>23.069911456319858</v>
      </c>
      <c r="E74" s="20">
        <f>+Syöttöarvot!F55</f>
        <v>20.703428260201871</v>
      </c>
      <c r="F74" s="20">
        <f>+Syöttöarvot!G55</f>
        <v>18.381488689708441</v>
      </c>
      <c r="G74" s="20">
        <f>+Syöttöarvot!H55</f>
        <v>16.091815551474138</v>
      </c>
      <c r="H74" s="20">
        <f>+Syöttöarvot!I55</f>
        <v>13.806499161051152</v>
      </c>
      <c r="I74" s="20">
        <f>+Syöttöarvot!J55</f>
        <v>11.46739223926166</v>
      </c>
      <c r="J74" s="20">
        <f>+Syöttöarvot!K55</f>
        <v>8.9503287067502093</v>
      </c>
      <c r="K74" s="20">
        <f>+Syöttöarvot!L55</f>
        <v>5.9587277815714508</v>
      </c>
      <c r="L74" s="20">
        <f>+Syöttöarvot!M55</f>
        <v>1.6005311923240479</v>
      </c>
      <c r="M74" s="20">
        <f>+Syöttöarvot!N55</f>
        <v>-8.5414958532115755</v>
      </c>
      <c r="N74" s="20">
        <f>+Syöttöarvot!O55</f>
        <v>-1427.2201526191363</v>
      </c>
      <c r="O74" s="20">
        <f>+Syöttöarvot!P55</f>
        <v>-6.4155461753980019</v>
      </c>
      <c r="P74" s="20">
        <f>+Syöttöarvot!Q55</f>
        <v>-8.748472057360912</v>
      </c>
      <c r="Q74" s="20">
        <f>+Syöttöarvot!R55</f>
        <v>-11.081397939323821</v>
      </c>
    </row>
    <row r="75" spans="2:17" ht="15.75" thickTop="1" x14ac:dyDescent="0.25">
      <c r="B75" s="12" t="s">
        <v>65</v>
      </c>
      <c r="C75" s="18">
        <f>+Syöttöarvot!D56</f>
        <v>50.764731089428054</v>
      </c>
      <c r="D75" s="18">
        <f>+Syöttöarvot!E56</f>
        <v>43.424311456319856</v>
      </c>
      <c r="E75" s="18">
        <f>+Syöttöarvot!F56</f>
        <v>38.590628260201868</v>
      </c>
      <c r="F75" s="18">
        <f>+Syöttöarvot!G56</f>
        <v>33.801488689708442</v>
      </c>
      <c r="G75" s="18">
        <f>+Syöttöarvot!H56</f>
        <v>29.044615551474138</v>
      </c>
      <c r="H75" s="18">
        <f>+Syöttöarvot!I56</f>
        <v>24.292099161051155</v>
      </c>
      <c r="I75" s="18">
        <f>+Syöttöarvot!J56</f>
        <v>19.485792239261659</v>
      </c>
      <c r="J75" s="18">
        <f>+Syöttöarvot!K56</f>
        <v>14.501528706750209</v>
      </c>
      <c r="K75" s="18">
        <f>+Syöttöarvot!L56</f>
        <v>9.0427277815714504</v>
      </c>
      <c r="L75" s="18">
        <f>+Syöttöarvot!M56</f>
        <v>2.217331192324048</v>
      </c>
      <c r="M75" s="18">
        <f>+Syöttöarvot!N56</f>
        <v>-10.391895853211576</v>
      </c>
      <c r="N75" s="18">
        <f>+Syöttöarvot!O56</f>
        <v>-1431.5377526191364</v>
      </c>
      <c r="O75" s="18">
        <f>+Syöttöarvot!P56</f>
        <v>-13.200346175398003</v>
      </c>
      <c r="P75" s="18">
        <f>+Syöttöarvot!Q56</f>
        <v>-18.000472057360909</v>
      </c>
      <c r="Q75" s="18">
        <f>+Syöttöarvot!R56</f>
        <v>-22.800597939323822</v>
      </c>
    </row>
    <row r="78" spans="2:17" x14ac:dyDescent="0.25">
      <c r="B78" s="12" t="s">
        <v>66</v>
      </c>
      <c r="C78" s="18">
        <f>+lampoteho(C58,Syöttöarvot!$D$6)</f>
        <v>21.751602481188204</v>
      </c>
      <c r="D78" s="18">
        <f>+lampoteho(D58,Syöttöarvot!$D$6)</f>
        <v>21.751602481188204</v>
      </c>
      <c r="E78" s="18">
        <f>+lampoteho(E58,Syöttöarvot!$D$6)</f>
        <v>21.751602481188204</v>
      </c>
      <c r="F78" s="18">
        <f>+lampoteho(F58,Syöttöarvot!$D$6)</f>
        <v>21.751602481188204</v>
      </c>
      <c r="G78" s="18">
        <f>+lampoteho(G58,Syöttöarvot!$D$6)</f>
        <v>21.751602481188204</v>
      </c>
      <c r="H78" s="18">
        <f>+lampoteho(H58,Syöttöarvot!$D$6)</f>
        <v>21.751602481188204</v>
      </c>
      <c r="I78" s="18">
        <f>+lampoteho(I58,Syöttöarvot!$D$6)</f>
        <v>21.751602481188204</v>
      </c>
      <c r="J78" s="18">
        <f>+lampoteho(J58,Syöttöarvot!$D$6)</f>
        <v>21.751602481188204</v>
      </c>
      <c r="K78" s="18">
        <f>+lampoteho(K58,Syöttöarvot!$D$6)</f>
        <v>21.751602481188204</v>
      </c>
      <c r="L78" s="18">
        <f>+lampoteho(L58,Syöttöarvot!$D$6)</f>
        <v>21.751602481188204</v>
      </c>
      <c r="M78" s="18">
        <f>+lampoteho(M58,Syöttöarvot!$D$6)</f>
        <v>21.751602481188204</v>
      </c>
      <c r="N78" s="18">
        <f>+lampoteho(N58,Syöttöarvot!$D$6)</f>
        <v>21.751602481188204</v>
      </c>
      <c r="O78" s="18">
        <f>+lampoteho(O58,Syöttöarvot!$D$6)</f>
        <v>21.751602481188204</v>
      </c>
      <c r="P78" s="18">
        <f>+lampoteho(P58,Syöttöarvot!$D$6)</f>
        <v>21.751602481188204</v>
      </c>
      <c r="Q78" s="18">
        <f>+lampoteho(Q58,Syöttöarvot!$D$6)</f>
        <v>21.751602481188204</v>
      </c>
    </row>
    <row r="79" spans="2:17" x14ac:dyDescent="0.25">
      <c r="B79" s="21" t="s">
        <v>67</v>
      </c>
      <c r="C79" s="22">
        <f>+C75-C78</f>
        <v>29.01312860823985</v>
      </c>
      <c r="D79" s="22">
        <f t="shared" ref="D79:Q79" si="0">+D75-D78</f>
        <v>21.672708975131652</v>
      </c>
      <c r="E79" s="22">
        <f t="shared" si="0"/>
        <v>16.839025779013664</v>
      </c>
      <c r="F79" s="22">
        <f t="shared" si="0"/>
        <v>12.049886208520238</v>
      </c>
      <c r="G79" s="22">
        <f t="shared" si="0"/>
        <v>7.2930130702859337</v>
      </c>
      <c r="H79" s="22">
        <f t="shared" si="0"/>
        <v>2.5404966798629509</v>
      </c>
      <c r="I79" s="22">
        <f t="shared" si="0"/>
        <v>-2.2658102419265447</v>
      </c>
      <c r="J79" s="22">
        <f t="shared" si="0"/>
        <v>-7.2500737744379951</v>
      </c>
      <c r="K79" s="22">
        <f t="shared" si="0"/>
        <v>-12.708874699616754</v>
      </c>
      <c r="L79" s="22">
        <f t="shared" si="0"/>
        <v>-19.534271288864154</v>
      </c>
      <c r="M79" s="22">
        <f t="shared" si="0"/>
        <v>-32.14349833439978</v>
      </c>
      <c r="N79" s="22">
        <f t="shared" si="0"/>
        <v>-1453.2893551003247</v>
      </c>
      <c r="O79" s="22">
        <f t="shared" si="0"/>
        <v>-34.951948656586211</v>
      </c>
      <c r="P79" s="22">
        <f t="shared" si="0"/>
        <v>-39.75207453854911</v>
      </c>
      <c r="Q79" s="22">
        <f t="shared" si="0"/>
        <v>-44.552200420512023</v>
      </c>
    </row>
    <row r="80" spans="2:17" x14ac:dyDescent="0.25">
      <c r="C80" s="23">
        <f>+IF(C79&gt;0,C79,IF(C79&lt;0,0))</f>
        <v>29.01312860823985</v>
      </c>
      <c r="D80" s="24">
        <f t="shared" ref="D80:Q80" si="1">+IF(D79&gt;0,D79,IF(D79&lt;0,0))</f>
        <v>21.672708975131652</v>
      </c>
      <c r="E80" s="24">
        <f t="shared" si="1"/>
        <v>16.839025779013664</v>
      </c>
      <c r="F80" s="24">
        <f t="shared" si="1"/>
        <v>12.049886208520238</v>
      </c>
      <c r="G80" s="24">
        <f t="shared" si="1"/>
        <v>7.2930130702859337</v>
      </c>
      <c r="H80" s="24">
        <f t="shared" si="1"/>
        <v>2.5404966798629509</v>
      </c>
      <c r="I80" s="24">
        <f t="shared" si="1"/>
        <v>0</v>
      </c>
      <c r="J80" s="24">
        <f t="shared" si="1"/>
        <v>0</v>
      </c>
      <c r="K80" s="24">
        <f t="shared" si="1"/>
        <v>0</v>
      </c>
      <c r="L80" s="24">
        <f t="shared" si="1"/>
        <v>0</v>
      </c>
      <c r="M80" s="24">
        <f t="shared" si="1"/>
        <v>0</v>
      </c>
      <c r="N80" s="24">
        <f t="shared" si="1"/>
        <v>0</v>
      </c>
      <c r="O80" s="24">
        <f t="shared" si="1"/>
        <v>0</v>
      </c>
      <c r="P80" s="24">
        <f t="shared" si="1"/>
        <v>0</v>
      </c>
      <c r="Q80" s="25">
        <f t="shared" si="1"/>
        <v>0</v>
      </c>
    </row>
    <row r="81" spans="2:17" x14ac:dyDescent="0.25">
      <c r="B81" s="12" t="s">
        <v>68</v>
      </c>
      <c r="C81" s="12">
        <v>0</v>
      </c>
      <c r="D81" s="12">
        <v>0.3</v>
      </c>
      <c r="E81" s="12">
        <v>1</v>
      </c>
      <c r="F81" s="12">
        <v>2.5</v>
      </c>
      <c r="G81" s="12">
        <v>5.4</v>
      </c>
      <c r="H81" s="12">
        <v>10.3</v>
      </c>
      <c r="I81" s="12">
        <v>18.200000000000003</v>
      </c>
      <c r="J81" s="12">
        <v>31.200000000000003</v>
      </c>
      <c r="K81" s="12">
        <v>49.400000000000006</v>
      </c>
      <c r="L81" s="12">
        <v>61.000000000000007</v>
      </c>
      <c r="M81" s="12">
        <v>72.800000000000011</v>
      </c>
      <c r="N81" s="12">
        <v>87.000000000000014</v>
      </c>
      <c r="O81" s="12">
        <v>97.700000000000017</v>
      </c>
      <c r="P81" s="12">
        <v>99.90000000000002</v>
      </c>
      <c r="Q81" s="12">
        <v>100.00000000000001</v>
      </c>
    </row>
    <row r="82" spans="2:17" x14ac:dyDescent="0.25">
      <c r="B82" s="12" t="s">
        <v>69</v>
      </c>
      <c r="C82" s="12">
        <v>0</v>
      </c>
      <c r="D82" s="12">
        <v>0.3</v>
      </c>
      <c r="E82" s="12">
        <v>0.7</v>
      </c>
      <c r="F82" s="12">
        <v>1.5</v>
      </c>
      <c r="G82" s="12">
        <v>2.9</v>
      </c>
      <c r="H82" s="12">
        <v>4.9000000000000004</v>
      </c>
      <c r="I82" s="12">
        <v>7.9</v>
      </c>
      <c r="J82" s="12">
        <v>13</v>
      </c>
      <c r="K82" s="12">
        <v>18.2</v>
      </c>
      <c r="L82" s="12">
        <v>11.6</v>
      </c>
      <c r="M82" s="12">
        <v>11.8</v>
      </c>
      <c r="N82" s="12">
        <v>14.2</v>
      </c>
      <c r="O82" s="12">
        <v>10.7</v>
      </c>
      <c r="P82" s="12">
        <v>2.2000000000000002</v>
      </c>
      <c r="Q82" s="12">
        <v>0.1</v>
      </c>
    </row>
    <row r="83" spans="2:17" x14ac:dyDescent="0.25">
      <c r="B83" s="12" t="s">
        <v>70</v>
      </c>
      <c r="C83" s="18">
        <v>0</v>
      </c>
      <c r="D83" s="18">
        <v>26.28</v>
      </c>
      <c r="E83" s="18">
        <v>61.319999999999993</v>
      </c>
      <c r="F83" s="18">
        <v>131.39999999999998</v>
      </c>
      <c r="G83" s="18">
        <v>254.03999999999996</v>
      </c>
      <c r="H83" s="18">
        <v>429.24</v>
      </c>
      <c r="I83" s="18">
        <v>692.04</v>
      </c>
      <c r="J83" s="18">
        <v>1138.8000000000002</v>
      </c>
      <c r="K83" s="18">
        <v>1594.3199999999997</v>
      </c>
      <c r="L83" s="18">
        <v>1016.1599999999999</v>
      </c>
      <c r="M83" s="18">
        <v>1033.68</v>
      </c>
      <c r="N83" s="18">
        <v>1243.92</v>
      </c>
      <c r="O83" s="18">
        <v>937.31999999999994</v>
      </c>
      <c r="P83" s="18">
        <v>192.72000000000003</v>
      </c>
      <c r="Q83" s="18">
        <v>8.76</v>
      </c>
    </row>
    <row r="85" spans="2:17" x14ac:dyDescent="0.25">
      <c r="B85" s="26" t="s">
        <v>71</v>
      </c>
      <c r="C85" s="22">
        <f>+C79*C83</f>
        <v>0</v>
      </c>
      <c r="D85" s="22">
        <f t="shared" ref="D85:Q85" si="2">+D79*D83</f>
        <v>569.55879186645984</v>
      </c>
      <c r="E85" s="22">
        <f t="shared" si="2"/>
        <v>1032.5690607691176</v>
      </c>
      <c r="F85" s="22">
        <f t="shared" si="2"/>
        <v>1583.3550477995591</v>
      </c>
      <c r="G85" s="22">
        <f t="shared" si="2"/>
        <v>1852.7170403754383</v>
      </c>
      <c r="H85" s="22">
        <f t="shared" si="2"/>
        <v>1090.4827948643731</v>
      </c>
      <c r="I85" s="22">
        <f t="shared" si="2"/>
        <v>-1568.0313198228459</v>
      </c>
      <c r="J85" s="22">
        <f t="shared" si="2"/>
        <v>-8256.3840143299894</v>
      </c>
      <c r="K85" s="22">
        <f t="shared" si="2"/>
        <v>-20262.01311109298</v>
      </c>
      <c r="L85" s="22">
        <f t="shared" si="2"/>
        <v>-19849.945112892197</v>
      </c>
      <c r="M85" s="22">
        <f t="shared" si="2"/>
        <v>-33226.091358302365</v>
      </c>
      <c r="N85" s="22">
        <f t="shared" si="2"/>
        <v>-1807775.6945963961</v>
      </c>
      <c r="O85" s="22">
        <f t="shared" si="2"/>
        <v>-32761.160514791383</v>
      </c>
      <c r="P85" s="22">
        <f t="shared" si="2"/>
        <v>-7661.0198050691852</v>
      </c>
      <c r="Q85" s="22">
        <f t="shared" si="2"/>
        <v>-390.27727568368533</v>
      </c>
    </row>
    <row r="86" spans="2:17" x14ac:dyDescent="0.25">
      <c r="B86" s="27"/>
      <c r="C86" s="24">
        <f>IF(C85&gt;0,C85,IF(C85=0,0,IF(C85&lt;0,0)))</f>
        <v>0</v>
      </c>
      <c r="D86" s="24">
        <f t="shared" ref="D86:Q86" si="3">IF(D85&gt;0,D85,IF(D85=0,0,IF(D85&lt;0,0)))</f>
        <v>569.55879186645984</v>
      </c>
      <c r="E86" s="24">
        <f t="shared" si="3"/>
        <v>1032.5690607691176</v>
      </c>
      <c r="F86" s="24">
        <f t="shared" si="3"/>
        <v>1583.3550477995591</v>
      </c>
      <c r="G86" s="24">
        <f t="shared" si="3"/>
        <v>1852.7170403754383</v>
      </c>
      <c r="H86" s="24">
        <f t="shared" si="3"/>
        <v>1090.4827948643731</v>
      </c>
      <c r="I86" s="24">
        <f t="shared" si="3"/>
        <v>0</v>
      </c>
      <c r="J86" s="24">
        <f t="shared" si="3"/>
        <v>0</v>
      </c>
      <c r="K86" s="24">
        <f t="shared" si="3"/>
        <v>0</v>
      </c>
      <c r="L86" s="24">
        <f t="shared" si="3"/>
        <v>0</v>
      </c>
      <c r="M86" s="24">
        <f t="shared" si="3"/>
        <v>0</v>
      </c>
      <c r="N86" s="24">
        <f t="shared" si="3"/>
        <v>0</v>
      </c>
      <c r="O86" s="24">
        <f t="shared" si="3"/>
        <v>0</v>
      </c>
      <c r="P86" s="24">
        <f t="shared" si="3"/>
        <v>0</v>
      </c>
      <c r="Q86" s="25">
        <f t="shared" si="3"/>
        <v>0</v>
      </c>
    </row>
    <row r="87" spans="2:17" x14ac:dyDescent="0.25">
      <c r="C87" s="18">
        <f>+C86</f>
        <v>0</v>
      </c>
      <c r="D87" s="18">
        <f>+D86+C87</f>
        <v>569.55879186645984</v>
      </c>
      <c r="E87" s="18">
        <f t="shared" ref="E87:Q87" si="4">+E86+D87</f>
        <v>1602.1278526355775</v>
      </c>
      <c r="F87" s="18">
        <f t="shared" si="4"/>
        <v>3185.4829004351368</v>
      </c>
      <c r="G87" s="18">
        <f t="shared" si="4"/>
        <v>5038.1999408105748</v>
      </c>
      <c r="H87" s="18">
        <f t="shared" si="4"/>
        <v>6128.6827356749482</v>
      </c>
      <c r="I87" s="18">
        <f t="shared" si="4"/>
        <v>6128.6827356749482</v>
      </c>
      <c r="J87" s="18">
        <f t="shared" si="4"/>
        <v>6128.6827356749482</v>
      </c>
      <c r="K87" s="18">
        <f t="shared" si="4"/>
        <v>6128.6827356749482</v>
      </c>
      <c r="L87" s="18">
        <f t="shared" si="4"/>
        <v>6128.6827356749482</v>
      </c>
      <c r="M87" s="18">
        <f t="shared" si="4"/>
        <v>6128.6827356749482</v>
      </c>
      <c r="N87" s="18">
        <f t="shared" si="4"/>
        <v>6128.6827356749482</v>
      </c>
      <c r="O87" s="18">
        <f t="shared" si="4"/>
        <v>6128.6827356749482</v>
      </c>
      <c r="P87" s="18">
        <f t="shared" si="4"/>
        <v>6128.6827356749482</v>
      </c>
      <c r="Q87" s="18">
        <f t="shared" si="4"/>
        <v>6128.6827356749482</v>
      </c>
    </row>
    <row r="88" spans="2:17" x14ac:dyDescent="0.25">
      <c r="C88" s="18"/>
      <c r="D88" s="18"/>
      <c r="E88" s="18"/>
      <c r="F88" s="18"/>
      <c r="G88" s="18"/>
      <c r="H88" s="18"/>
      <c r="I88" s="18"/>
      <c r="J88" s="18"/>
      <c r="K88" s="18"/>
      <c r="L88" s="18"/>
      <c r="M88" s="18"/>
      <c r="N88" s="18"/>
      <c r="O88" s="18"/>
      <c r="P88" s="18"/>
      <c r="Q88" s="18"/>
    </row>
    <row r="89" spans="2:17" x14ac:dyDescent="0.25">
      <c r="B89" s="12" t="s">
        <v>77</v>
      </c>
      <c r="C89" s="18"/>
      <c r="D89" s="18"/>
      <c r="E89" s="18"/>
      <c r="F89" s="18"/>
      <c r="G89" s="18"/>
      <c r="H89" s="18"/>
      <c r="I89" s="18"/>
      <c r="J89" s="18"/>
      <c r="K89" s="18"/>
      <c r="L89" s="18"/>
      <c r="M89" s="18"/>
      <c r="N89" s="18"/>
      <c r="O89" s="18"/>
      <c r="P89" s="18"/>
      <c r="Q89" s="18"/>
    </row>
    <row r="90" spans="2:17" x14ac:dyDescent="0.25">
      <c r="B90" s="12" t="s">
        <v>32</v>
      </c>
    </row>
    <row r="91" spans="2:17" x14ac:dyDescent="0.25">
      <c r="B91" s="12" t="s">
        <v>56</v>
      </c>
      <c r="C91" s="17">
        <f>+Syöttöarvot!D60</f>
        <v>-32</v>
      </c>
      <c r="D91" s="17">
        <f>+Syöttöarvot!E60</f>
        <v>-26</v>
      </c>
      <c r="E91" s="17">
        <f>+Syöttöarvot!F60</f>
        <v>-22</v>
      </c>
      <c r="F91" s="17">
        <f>+Syöttöarvot!G60</f>
        <v>-18</v>
      </c>
      <c r="G91" s="17">
        <f>+Syöttöarvot!H60</f>
        <v>-14</v>
      </c>
      <c r="H91" s="17">
        <f>+Syöttöarvot!I60</f>
        <v>-10</v>
      </c>
      <c r="I91" s="17">
        <f>+Syöttöarvot!J60</f>
        <v>-6</v>
      </c>
      <c r="J91" s="17">
        <f>+Syöttöarvot!K60</f>
        <v>-2</v>
      </c>
      <c r="K91" s="17">
        <f>+Syöttöarvot!L60</f>
        <v>2</v>
      </c>
      <c r="L91" s="17">
        <f>+Syöttöarvot!M60</f>
        <v>6</v>
      </c>
      <c r="M91" s="17">
        <f>+Syöttöarvot!N60</f>
        <v>10</v>
      </c>
      <c r="N91" s="17">
        <f>+Syöttöarvot!O60</f>
        <v>14</v>
      </c>
      <c r="O91" s="17">
        <f>+Syöttöarvot!P60</f>
        <v>18</v>
      </c>
      <c r="P91" s="17">
        <f>+Syöttöarvot!Q60</f>
        <v>22</v>
      </c>
      <c r="Q91" s="17">
        <f>+Syöttöarvot!R60</f>
        <v>26</v>
      </c>
    </row>
    <row r="92" spans="2:17" x14ac:dyDescent="0.25">
      <c r="B92" s="12" t="s">
        <v>57</v>
      </c>
      <c r="C92" s="12">
        <f>+Syöttöarvot!D61</f>
        <v>3</v>
      </c>
      <c r="D92" s="12">
        <f>+Syöttöarvot!E61</f>
        <v>3</v>
      </c>
      <c r="E92" s="12">
        <f>+Syöttöarvot!F61</f>
        <v>3</v>
      </c>
      <c r="F92" s="12">
        <f>+Syöttöarvot!G61</f>
        <v>3</v>
      </c>
      <c r="G92" s="12">
        <f>+Syöttöarvot!H61</f>
        <v>3</v>
      </c>
      <c r="H92" s="12">
        <f>+Syöttöarvot!I61</f>
        <v>3</v>
      </c>
      <c r="I92" s="12">
        <f>+Syöttöarvot!J61</f>
        <v>3</v>
      </c>
      <c r="J92" s="12">
        <f>+Syöttöarvot!K61</f>
        <v>3</v>
      </c>
      <c r="K92" s="12">
        <f>+Syöttöarvot!L61</f>
        <v>3</v>
      </c>
      <c r="L92" s="12">
        <f>+Syöttöarvot!M61</f>
        <v>3</v>
      </c>
      <c r="M92" s="12">
        <f>+Syöttöarvot!N61</f>
        <v>3</v>
      </c>
      <c r="N92" s="12">
        <f>+Syöttöarvot!O61</f>
        <v>3</v>
      </c>
      <c r="O92" s="12">
        <f>+Syöttöarvot!P61</f>
        <v>3</v>
      </c>
      <c r="P92" s="12">
        <f>+Syöttöarvot!Q61</f>
        <v>3</v>
      </c>
      <c r="Q92" s="12">
        <f>+Syöttöarvot!R61</f>
        <v>3</v>
      </c>
    </row>
    <row r="93" spans="2:17" x14ac:dyDescent="0.25">
      <c r="B93" s="12" t="s">
        <v>58</v>
      </c>
      <c r="C93" s="12">
        <f>+Syöttöarvot!D62</f>
        <v>100</v>
      </c>
      <c r="D93" s="12">
        <f>+Syöttöarvot!E62</f>
        <v>100</v>
      </c>
      <c r="E93" s="12">
        <f>+Syöttöarvot!F62</f>
        <v>100</v>
      </c>
      <c r="F93" s="12">
        <f>+Syöttöarvot!G62</f>
        <v>100</v>
      </c>
      <c r="G93" s="12">
        <f>+Syöttöarvot!H62</f>
        <v>100</v>
      </c>
      <c r="H93" s="12">
        <f>+Syöttöarvot!I62</f>
        <v>100</v>
      </c>
      <c r="I93" s="12">
        <f>+Syöttöarvot!J62</f>
        <v>100</v>
      </c>
      <c r="J93" s="12">
        <f>+Syöttöarvot!K62</f>
        <v>100</v>
      </c>
      <c r="K93" s="12">
        <f>+Syöttöarvot!L62</f>
        <v>100</v>
      </c>
      <c r="L93" s="12">
        <f>+Syöttöarvot!M62</f>
        <v>100</v>
      </c>
      <c r="M93" s="12">
        <f>+Syöttöarvot!N62</f>
        <v>100</v>
      </c>
      <c r="N93" s="12">
        <f>+Syöttöarvot!O62</f>
        <v>100</v>
      </c>
      <c r="O93" s="12">
        <f>+Syöttöarvot!P62</f>
        <v>100</v>
      </c>
      <c r="P93" s="12">
        <f>+Syöttöarvot!Q62</f>
        <v>100</v>
      </c>
      <c r="Q93" s="12">
        <f>+Syöttöarvot!R62</f>
        <v>100</v>
      </c>
    </row>
    <row r="94" spans="2:17" hidden="1" x14ac:dyDescent="0.25">
      <c r="B94" s="12" t="s">
        <v>29</v>
      </c>
      <c r="C94" s="18">
        <f>+Syöttöarvot!D63</f>
        <v>3158.4336920458245</v>
      </c>
      <c r="D94" s="18">
        <f>+Syöttöarvot!E63</f>
        <v>3158.4336920458245</v>
      </c>
      <c r="E94" s="18">
        <f>+Syöttöarvot!F63</f>
        <v>3158.4336920458245</v>
      </c>
      <c r="F94" s="18">
        <f>+Syöttöarvot!G63</f>
        <v>3158.4336920458245</v>
      </c>
      <c r="G94" s="18">
        <f>+Syöttöarvot!H63</f>
        <v>3158.4336920458245</v>
      </c>
      <c r="H94" s="18">
        <f>+Syöttöarvot!I63</f>
        <v>3158.4336920458245</v>
      </c>
      <c r="I94" s="18">
        <f>+Syöttöarvot!J63</f>
        <v>3158.4336920458245</v>
      </c>
      <c r="J94" s="18">
        <f>+Syöttöarvot!K63</f>
        <v>3158.4336920458245</v>
      </c>
      <c r="K94" s="18">
        <f>+Syöttöarvot!L63</f>
        <v>3158.4336920458245</v>
      </c>
      <c r="L94" s="18">
        <f>+Syöttöarvot!M63</f>
        <v>3158.4336920458245</v>
      </c>
      <c r="M94" s="18">
        <f>+Syöttöarvot!N63</f>
        <v>3158.4336920458245</v>
      </c>
      <c r="N94" s="18">
        <f>+Syöttöarvot!O63</f>
        <v>3158.4336920458245</v>
      </c>
      <c r="O94" s="18">
        <f>+Syöttöarvot!P63</f>
        <v>3158.4336920458245</v>
      </c>
      <c r="P94" s="18">
        <f>+Syöttöarvot!Q63</f>
        <v>3158.4336920458245</v>
      </c>
      <c r="Q94" s="18">
        <f>+Syöttöarvot!R63</f>
        <v>3158.4336920458245</v>
      </c>
    </row>
    <row r="95" spans="2:17" hidden="1" x14ac:dyDescent="0.25">
      <c r="B95" s="12">
        <v>0</v>
      </c>
      <c r="C95" s="18" t="e">
        <f>+Syöttöarvot!#REF!</f>
        <v>#REF!</v>
      </c>
      <c r="D95" s="18" t="e">
        <f>+Syöttöarvot!#REF!</f>
        <v>#REF!</v>
      </c>
      <c r="E95" s="18" t="e">
        <f>+Syöttöarvot!#REF!</f>
        <v>#REF!</v>
      </c>
      <c r="F95" s="18" t="e">
        <f>+Syöttöarvot!#REF!</f>
        <v>#REF!</v>
      </c>
      <c r="G95" s="18" t="e">
        <f>+Syöttöarvot!#REF!</f>
        <v>#REF!</v>
      </c>
      <c r="H95" s="18" t="e">
        <f>+Syöttöarvot!#REF!</f>
        <v>#REF!</v>
      </c>
      <c r="I95" s="18" t="e">
        <f>+Syöttöarvot!#REF!</f>
        <v>#REF!</v>
      </c>
      <c r="J95" s="18" t="e">
        <f>+Syöttöarvot!#REF!</f>
        <v>#REF!</v>
      </c>
      <c r="K95" s="18" t="e">
        <f>+Syöttöarvot!#REF!</f>
        <v>#REF!</v>
      </c>
      <c r="L95" s="18" t="e">
        <f>+Syöttöarvot!#REF!</f>
        <v>#REF!</v>
      </c>
      <c r="M95" s="18" t="e">
        <f>+Syöttöarvot!#REF!</f>
        <v>#REF!</v>
      </c>
      <c r="N95" s="18" t="e">
        <f>+Syöttöarvot!#REF!</f>
        <v>#REF!</v>
      </c>
      <c r="O95" s="18" t="e">
        <f>+Syöttöarvot!#REF!</f>
        <v>#REF!</v>
      </c>
      <c r="P95" s="18" t="e">
        <f>+Syöttöarvot!#REF!</f>
        <v>#REF!</v>
      </c>
      <c r="Q95" s="18" t="e">
        <f>+Syöttöarvot!#REF!</f>
        <v>#REF!</v>
      </c>
    </row>
    <row r="96" spans="2:17" hidden="1" x14ac:dyDescent="0.25">
      <c r="B96" s="12">
        <v>0</v>
      </c>
      <c r="C96" s="18" t="e">
        <f>+Syöttöarvot!#REF!</f>
        <v>#REF!</v>
      </c>
      <c r="D96" s="18" t="e">
        <f>+Syöttöarvot!#REF!</f>
        <v>#REF!</v>
      </c>
      <c r="E96" s="18" t="e">
        <f>+Syöttöarvot!#REF!</f>
        <v>#REF!</v>
      </c>
      <c r="F96" s="18" t="e">
        <f>+Syöttöarvot!#REF!</f>
        <v>#REF!</v>
      </c>
      <c r="G96" s="18" t="e">
        <f>+Syöttöarvot!#REF!</f>
        <v>#REF!</v>
      </c>
      <c r="H96" s="18" t="e">
        <f>+Syöttöarvot!#REF!</f>
        <v>#REF!</v>
      </c>
      <c r="I96" s="18" t="e">
        <f>+Syöttöarvot!#REF!</f>
        <v>#REF!</v>
      </c>
      <c r="J96" s="18" t="e">
        <f>+Syöttöarvot!#REF!</f>
        <v>#REF!</v>
      </c>
      <c r="K96" s="18" t="e">
        <f>+Syöttöarvot!#REF!</f>
        <v>#REF!</v>
      </c>
      <c r="L96" s="18" t="e">
        <f>+Syöttöarvot!#REF!</f>
        <v>#REF!</v>
      </c>
      <c r="M96" s="18" t="e">
        <f>+Syöttöarvot!#REF!</f>
        <v>#REF!</v>
      </c>
      <c r="N96" s="18" t="e">
        <f>+Syöttöarvot!#REF!</f>
        <v>#REF!</v>
      </c>
      <c r="O96" s="18" t="e">
        <f>+Syöttöarvot!#REF!</f>
        <v>#REF!</v>
      </c>
      <c r="P96" s="18" t="e">
        <f>+Syöttöarvot!#REF!</f>
        <v>#REF!</v>
      </c>
      <c r="Q96" s="18" t="e">
        <f>+Syöttöarvot!#REF!</f>
        <v>#REF!</v>
      </c>
    </row>
    <row r="97" spans="2:17" hidden="1" x14ac:dyDescent="0.25">
      <c r="B97" s="12" t="s">
        <v>59</v>
      </c>
      <c r="C97" s="18">
        <f>+Syöttöarvot!D64</f>
        <v>4756.2743325394058</v>
      </c>
      <c r="D97" s="18">
        <f>+Syöttöarvot!E64</f>
        <v>4888.9129363835882</v>
      </c>
      <c r="E97" s="18">
        <f>+Syöttöarvot!F64</f>
        <v>5029.0747281243102</v>
      </c>
      <c r="F97" s="18">
        <f>+Syöttöarvot!G64</f>
        <v>5234.5753310516138</v>
      </c>
      <c r="G97" s="18">
        <f>+Syöttöarvot!H64</f>
        <v>5541.0681776852061</v>
      </c>
      <c r="H97" s="18">
        <f>+Syöttöarvot!I64</f>
        <v>6012.3886241249484</v>
      </c>
      <c r="I97" s="18">
        <f>+Syöttöarvot!J64</f>
        <v>6776.0179949590483</v>
      </c>
      <c r="J97" s="18">
        <f>+Syöttöarvot!K64</f>
        <v>8130.6226754710724</v>
      </c>
      <c r="K97" s="18">
        <f>+Syöttöarvot!L64</f>
        <v>10983.652979541774</v>
      </c>
      <c r="L97" s="18">
        <f>+Syöttöarvot!M64</f>
        <v>20036.427212861618</v>
      </c>
      <c r="M97" s="18">
        <f>+Syöttöarvot!N64</f>
        <v>-384717.6598490288</v>
      </c>
      <c r="N97" s="18">
        <f>+Syöttöarvot!O64</f>
        <v>-14477.539062866952</v>
      </c>
      <c r="O97" s="18">
        <f>+Syöttöarvot!P64</f>
        <v>-6554.7538442163432</v>
      </c>
      <c r="P97" s="18">
        <f>+Syöttöarvot!Q64</f>
        <v>-3896.6672840765627</v>
      </c>
      <c r="Q97" s="18">
        <f>+Syöttöarvot!R64</f>
        <v>-2594.6060706232938</v>
      </c>
    </row>
    <row r="98" spans="2:17" hidden="1" x14ac:dyDescent="0.25">
      <c r="B98" s="12" t="s">
        <v>31</v>
      </c>
      <c r="C98" s="18">
        <f>+Syöttöarvot!D65</f>
        <v>4756.2743325394058</v>
      </c>
      <c r="D98" s="18">
        <f>+Syöttöarvot!E65</f>
        <v>4888.9129363835882</v>
      </c>
      <c r="E98" s="18">
        <f>+Syöttöarvot!F65</f>
        <v>5029.0747281243102</v>
      </c>
      <c r="F98" s="18">
        <f>+Syöttöarvot!G65</f>
        <v>5234.5753310516138</v>
      </c>
      <c r="G98" s="18">
        <f>+Syöttöarvot!H65</f>
        <v>5541.0681776852061</v>
      </c>
      <c r="H98" s="18">
        <f>+Syöttöarvot!I65</f>
        <v>6012.3886241249484</v>
      </c>
      <c r="I98" s="18">
        <f>+Syöttöarvot!J65</f>
        <v>6776.0179949590483</v>
      </c>
      <c r="J98" s="18">
        <f>+Syöttöarvot!K65</f>
        <v>8130.6226754710724</v>
      </c>
      <c r="K98" s="18">
        <f>+Syöttöarvot!L65</f>
        <v>10983.652979541774</v>
      </c>
      <c r="L98" s="18">
        <f>+Syöttöarvot!M65</f>
        <v>20036.427212861618</v>
      </c>
      <c r="M98" s="18">
        <f>+Syöttöarvot!N65</f>
        <v>3158.4336920458245</v>
      </c>
      <c r="N98" s="18">
        <f>+Syöttöarvot!O65</f>
        <v>3158.4336920458245</v>
      </c>
      <c r="O98" s="18">
        <f>+Syöttöarvot!P65</f>
        <v>3158.4336920458245</v>
      </c>
      <c r="P98" s="18">
        <f>+Syöttöarvot!Q65</f>
        <v>3158.4336920458245</v>
      </c>
      <c r="Q98" s="18">
        <f>+Syöttöarvot!R65</f>
        <v>3158.4336920458245</v>
      </c>
    </row>
    <row r="99" spans="2:17" hidden="1" x14ac:dyDescent="0.25">
      <c r="B99" s="12" t="s">
        <v>23</v>
      </c>
      <c r="C99" s="18">
        <f>+Syöttöarvot!D66</f>
        <v>758.08684097373691</v>
      </c>
      <c r="D99" s="18">
        <f>+Syöttöarvot!E66</f>
        <v>758.08684097373691</v>
      </c>
      <c r="E99" s="18">
        <f>+Syöttöarvot!F66</f>
        <v>758.08684097373691</v>
      </c>
      <c r="F99" s="18">
        <f>+Syöttöarvot!G66</f>
        <v>758.08684097373691</v>
      </c>
      <c r="G99" s="18">
        <f>+Syöttöarvot!H66</f>
        <v>758.08684097373691</v>
      </c>
      <c r="H99" s="18">
        <f>+Syöttöarvot!I66</f>
        <v>758.08684097373691</v>
      </c>
      <c r="I99" s="18">
        <f>+Syöttöarvot!J66</f>
        <v>758.08684097373691</v>
      </c>
      <c r="J99" s="18">
        <f>+Syöttöarvot!K66</f>
        <v>758.08684097373691</v>
      </c>
      <c r="K99" s="18">
        <f>+Syöttöarvot!L66</f>
        <v>758.08684097373691</v>
      </c>
      <c r="L99" s="18">
        <f>+Syöttöarvot!M66</f>
        <v>758.08684097373691</v>
      </c>
      <c r="M99" s="18">
        <f>+Syöttöarvot!N66</f>
        <v>758.08684097373691</v>
      </c>
      <c r="N99" s="18">
        <f>+Syöttöarvot!O66</f>
        <v>758.08684097373691</v>
      </c>
      <c r="O99" s="18">
        <f>+Syöttöarvot!P66</f>
        <v>758.08684097373691</v>
      </c>
      <c r="P99" s="18">
        <f>+Syöttöarvot!Q66</f>
        <v>758.08684097373691</v>
      </c>
      <c r="Q99" s="18">
        <f>+Syöttöarvot!R66</f>
        <v>758.08684097373691</v>
      </c>
    </row>
    <row r="100" spans="2:17" hidden="1" x14ac:dyDescent="0.25">
      <c r="B100" s="12" t="s">
        <v>24</v>
      </c>
      <c r="C100" s="18">
        <f>+Syöttöarvot!D67</f>
        <v>42.424174288527169</v>
      </c>
      <c r="D100" s="18">
        <f>+Syöttöarvot!E67</f>
        <v>74.180813660186374</v>
      </c>
      <c r="E100" s="18">
        <f>+Syöttöarvot!F67</f>
        <v>105.91833770879838</v>
      </c>
      <c r="F100" s="18">
        <f>+Syöttöarvot!G67</f>
        <v>149.3781005316697</v>
      </c>
      <c r="G100" s="18">
        <f>+Syöttöarvot!H67</f>
        <v>208.20679213176459</v>
      </c>
      <c r="H100" s="18">
        <f>+Syöttöarvot!I67</f>
        <v>286.96930013150785</v>
      </c>
      <c r="I100" s="18">
        <f>+Syöttöarvot!J67</f>
        <v>391.32227237487109</v>
      </c>
      <c r="J100" s="18">
        <f>+Syöttöarvot!K67</f>
        <v>528.20794958606598</v>
      </c>
      <c r="K100" s="18">
        <f>+Syöttöarvot!L67</f>
        <v>706.06847424786042</v>
      </c>
      <c r="L100" s="18">
        <f>+Syöttöarvot!M67</f>
        <v>935.08055776749416</v>
      </c>
      <c r="M100" s="18">
        <f>+Syöttöarvot!N67</f>
        <v>1227.410049807864</v>
      </c>
      <c r="N100" s="18">
        <f>+Syöttöarvot!O67</f>
        <v>1597.4856104484586</v>
      </c>
      <c r="O100" s="18">
        <f>+Syöttöarvot!P67</f>
        <v>2062.2903468099853</v>
      </c>
      <c r="P100" s="18">
        <f>+Syöttöarvot!Q67</f>
        <v>2641.6699499209726</v>
      </c>
      <c r="Q100" s="18">
        <f>+Syöttöarvot!R67</f>
        <v>3358.6555633834028</v>
      </c>
    </row>
    <row r="101" spans="2:17" hidden="1" x14ac:dyDescent="0.25">
      <c r="B101" s="12" t="s">
        <v>25</v>
      </c>
      <c r="C101" s="18">
        <f>+Syöttöarvot!D68</f>
        <v>3.7642932793178659E-3</v>
      </c>
      <c r="D101" s="18">
        <f>+Syöttöarvot!E68</f>
        <v>3.7642932793178659E-3</v>
      </c>
      <c r="E101" s="18">
        <f>+Syöttöarvot!F68</f>
        <v>3.7642932793178659E-3</v>
      </c>
      <c r="F101" s="18">
        <f>+Syöttöarvot!G68</f>
        <v>3.7642932793178659E-3</v>
      </c>
      <c r="G101" s="18">
        <f>+Syöttöarvot!H68</f>
        <v>3.7642932793178659E-3</v>
      </c>
      <c r="H101" s="18">
        <f>+Syöttöarvot!I68</f>
        <v>3.7642932793178659E-3</v>
      </c>
      <c r="I101" s="18">
        <f>+Syöttöarvot!J68</f>
        <v>3.7642932793178659E-3</v>
      </c>
      <c r="J101" s="18">
        <f>+Syöttöarvot!K68</f>
        <v>3.7642932793178659E-3</v>
      </c>
      <c r="K101" s="18">
        <f>+Syöttöarvot!L68</f>
        <v>3.7642932793178659E-3</v>
      </c>
      <c r="L101" s="18">
        <f>+Syöttöarvot!M68</f>
        <v>3.7642932793178659E-3</v>
      </c>
      <c r="M101" s="18">
        <f>+Syöttöarvot!N68</f>
        <v>3.7642932793178659E-3</v>
      </c>
      <c r="N101" s="18">
        <f>+Syöttöarvot!O68</f>
        <v>3.7642932793178659E-3</v>
      </c>
      <c r="O101" s="18">
        <f>+Syöttöarvot!P68</f>
        <v>3.7642932793178659E-3</v>
      </c>
      <c r="P101" s="18">
        <f>+Syöttöarvot!Q68</f>
        <v>3.7642932793178659E-3</v>
      </c>
      <c r="Q101" s="18">
        <f>+Syöttöarvot!R68</f>
        <v>3.7642932793178659E-3</v>
      </c>
    </row>
    <row r="102" spans="2:17" hidden="1" x14ac:dyDescent="0.25">
      <c r="B102" s="12" t="s">
        <v>26</v>
      </c>
      <c r="C102" s="18">
        <f>+Syöttöarvot!D69</f>
        <v>4.7053665991473323E-3</v>
      </c>
      <c r="D102" s="18">
        <f>+Syöttöarvot!E69</f>
        <v>4.7053665991473323E-3</v>
      </c>
      <c r="E102" s="18">
        <f>+Syöttöarvot!F69</f>
        <v>4.7053665991473323E-3</v>
      </c>
      <c r="F102" s="18">
        <f>+Syöttöarvot!G69</f>
        <v>4.7053665991473323E-3</v>
      </c>
      <c r="G102" s="18">
        <f>+Syöttöarvot!H69</f>
        <v>4.7053665991473323E-3</v>
      </c>
      <c r="H102" s="18">
        <f>+Syöttöarvot!I69</f>
        <v>4.7053665991473323E-3</v>
      </c>
      <c r="I102" s="18">
        <f>+Syöttöarvot!J69</f>
        <v>4.7053665991473323E-3</v>
      </c>
      <c r="J102" s="18">
        <f>+Syöttöarvot!K69</f>
        <v>4.7053665991473323E-3</v>
      </c>
      <c r="K102" s="18">
        <f>+Syöttöarvot!L69</f>
        <v>4.7053665991473323E-3</v>
      </c>
      <c r="L102" s="18">
        <f>+Syöttöarvot!M69</f>
        <v>4.7053665991473323E-3</v>
      </c>
      <c r="M102" s="18">
        <f>+Syöttöarvot!N69</f>
        <v>4.7053665991473323E-3</v>
      </c>
      <c r="N102" s="18">
        <f>+Syöttöarvot!O69</f>
        <v>4.7053665991473323E-3</v>
      </c>
      <c r="O102" s="18">
        <f>+Syöttöarvot!P69</f>
        <v>4.7053665991473323E-3</v>
      </c>
      <c r="P102" s="18">
        <f>+Syöttöarvot!Q69</f>
        <v>4.7053665991473323E-3</v>
      </c>
      <c r="Q102" s="18">
        <f>+Syöttöarvot!R69</f>
        <v>4.7053665991473323E-3</v>
      </c>
    </row>
    <row r="103" spans="2:17" hidden="1" x14ac:dyDescent="0.25">
      <c r="B103" s="12" t="s">
        <v>28</v>
      </c>
      <c r="C103" s="18">
        <f>+Syöttöarvot!D70</f>
        <v>1.3166123055060157E-4</v>
      </c>
      <c r="D103" s="18">
        <f>+Syöttöarvot!E70</f>
        <v>2.3021631825575082E-4</v>
      </c>
      <c r="E103" s="18">
        <f>+Syöttöarvot!F70</f>
        <v>3.2871208254454671E-4</v>
      </c>
      <c r="F103" s="18">
        <f>+Syöttöarvot!G70</f>
        <v>4.6358720854656116E-4</v>
      </c>
      <c r="G103" s="18">
        <f>+Syöttöarvot!H70</f>
        <v>6.4615901006409701E-4</v>
      </c>
      <c r="H103" s="18">
        <f>+Syöttöarvot!I70</f>
        <v>8.9059437971847279E-4</v>
      </c>
      <c r="I103" s="18">
        <f>+Syöttöarvot!J70</f>
        <v>1.2144484315082206E-3</v>
      </c>
      <c r="J103" s="18">
        <f>+Syöttöarvot!K70</f>
        <v>1.6392660504395153E-3</v>
      </c>
      <c r="K103" s="18">
        <f>+Syöttöarvot!L70</f>
        <v>2.1912469890450841E-3</v>
      </c>
      <c r="L103" s="18">
        <f>+Syöttöarvot!M70</f>
        <v>2.9019741447956714E-3</v>
      </c>
      <c r="M103" s="18">
        <f>+Syöttöarvot!N70</f>
        <v>3.809203602851992E-3</v>
      </c>
      <c r="N103" s="18">
        <f>+Syöttöarvot!O70</f>
        <v>4.9577139634607338E-3</v>
      </c>
      <c r="O103" s="18">
        <f>+Syöttöarvot!P70</f>
        <v>6.4002114211344375E-3</v>
      </c>
      <c r="P103" s="18">
        <f>+Syöttöarvot!Q70</f>
        <v>8.198286051478881E-3</v>
      </c>
      <c r="Q103" s="18">
        <f>+Syöttöarvot!R70</f>
        <v>1.0423413817396768E-2</v>
      </c>
    </row>
    <row r="104" spans="2:17" hidden="1" x14ac:dyDescent="0.25">
      <c r="B104" s="12" t="s">
        <v>27</v>
      </c>
      <c r="C104" s="18">
        <f>+Syöttöarvot!D71</f>
        <v>2.6332246110120314E-4</v>
      </c>
      <c r="D104" s="18">
        <f>+Syöttöarvot!E71</f>
        <v>4.6043263651150164E-4</v>
      </c>
      <c r="E104" s="18">
        <f>+Syöttöarvot!F71</f>
        <v>6.5742416508909342E-4</v>
      </c>
      <c r="F104" s="18">
        <f>+Syöttöarvot!G71</f>
        <v>9.2717441709312231E-4</v>
      </c>
      <c r="G104" s="18">
        <f>+Syöttöarvot!H71</f>
        <v>1.292318020128194E-3</v>
      </c>
      <c r="H104" s="18">
        <f>+Syöttöarvot!I71</f>
        <v>1.7811887594369456E-3</v>
      </c>
      <c r="I104" s="18">
        <f>+Syöttöarvot!J71</f>
        <v>2.4288968630164411E-3</v>
      </c>
      <c r="J104" s="18">
        <f>+Syöttöarvot!K71</f>
        <v>3.2785321008790306E-3</v>
      </c>
      <c r="K104" s="18">
        <f>+Syöttöarvot!L71</f>
        <v>4.3824939780901682E-3</v>
      </c>
      <c r="L104" s="18">
        <f>+Syöttöarvot!M71</f>
        <v>5.8039482895913428E-3</v>
      </c>
      <c r="M104" s="18">
        <f>+Syöttöarvot!N71</f>
        <v>7.618407205703984E-3</v>
      </c>
      <c r="N104" s="18">
        <f>+Syöttöarvot!O71</f>
        <v>9.9154279269214676E-3</v>
      </c>
      <c r="O104" s="18">
        <f>+Syöttöarvot!P71</f>
        <v>1.2800422842268875E-2</v>
      </c>
      <c r="P104" s="18">
        <f>+Syöttöarvot!Q71</f>
        <v>1.6396572102957762E-2</v>
      </c>
      <c r="Q104" s="18">
        <f>+Syöttöarvot!R71</f>
        <v>2.0846827634793536E-2</v>
      </c>
    </row>
    <row r="105" spans="2:17" x14ac:dyDescent="0.25">
      <c r="B105" s="12" t="s">
        <v>60</v>
      </c>
      <c r="C105" s="18">
        <f>+Syöttöarvot!D72</f>
        <v>7.3920000000000003</v>
      </c>
      <c r="D105" s="18">
        <f>+Syöttöarvot!E72</f>
        <v>6.1248000000000014</v>
      </c>
      <c r="E105" s="18">
        <f>+Syöttöarvot!F72</f>
        <v>5.28</v>
      </c>
      <c r="F105" s="18">
        <f>+Syöttöarvot!G72</f>
        <v>4.4352</v>
      </c>
      <c r="G105" s="18">
        <f>+Syöttöarvot!H72</f>
        <v>3.5904000000000007</v>
      </c>
      <c r="H105" s="18">
        <f>+Syöttöarvot!I72</f>
        <v>2.7456</v>
      </c>
      <c r="I105" s="18">
        <f>+Syöttöarvot!J72</f>
        <v>1.9008</v>
      </c>
      <c r="J105" s="18">
        <f>+Syöttöarvot!K72</f>
        <v>1.056</v>
      </c>
      <c r="K105" s="18">
        <f>+Syöttöarvot!L72</f>
        <v>0.21120000000000003</v>
      </c>
      <c r="L105" s="18">
        <f>+Syöttöarvot!M72</f>
        <v>-0.63360000000000016</v>
      </c>
      <c r="M105" s="18">
        <f>+Syöttöarvot!N72</f>
        <v>-1.4784000000000002</v>
      </c>
      <c r="N105" s="18">
        <f>+Syöttöarvot!O72</f>
        <v>-2.3232000000000004</v>
      </c>
      <c r="O105" s="18">
        <f>+Syöttöarvot!P72</f>
        <v>-3.1680000000000001</v>
      </c>
      <c r="P105" s="18">
        <f>+Syöttöarvot!Q72</f>
        <v>-4.0128000000000004</v>
      </c>
      <c r="Q105" s="18">
        <f>+Syöttöarvot!R72</f>
        <v>-4.8576000000000006</v>
      </c>
    </row>
    <row r="106" spans="2:17" x14ac:dyDescent="0.25">
      <c r="B106" s="12" t="s">
        <v>61</v>
      </c>
      <c r="C106" s="18">
        <f>+Syöttöarvot!D73</f>
        <v>0</v>
      </c>
      <c r="D106" s="18">
        <f>+Syöttöarvot!E73</f>
        <v>0</v>
      </c>
      <c r="E106" s="18">
        <f>+Syöttöarvot!F73</f>
        <v>0</v>
      </c>
      <c r="F106" s="18">
        <f>+Syöttöarvot!G73</f>
        <v>0</v>
      </c>
      <c r="G106" s="18">
        <f>+Syöttöarvot!H73</f>
        <v>0</v>
      </c>
      <c r="H106" s="18">
        <f>+Syöttöarvot!I73</f>
        <v>0</v>
      </c>
      <c r="I106" s="18">
        <f>+Syöttöarvot!J73</f>
        <v>0</v>
      </c>
      <c r="J106" s="18">
        <f>+Syöttöarvot!K73</f>
        <v>0</v>
      </c>
      <c r="K106" s="18">
        <f>+Syöttöarvot!L73</f>
        <v>0</v>
      </c>
      <c r="L106" s="18">
        <f>+Syöttöarvot!M73</f>
        <v>0</v>
      </c>
      <c r="M106" s="18">
        <f>+Syöttöarvot!N73</f>
        <v>0</v>
      </c>
      <c r="N106" s="18">
        <f>+Syöttöarvot!O73</f>
        <v>0</v>
      </c>
      <c r="O106" s="18">
        <f>+Syöttöarvot!P73</f>
        <v>0</v>
      </c>
      <c r="P106" s="18">
        <f>+Syöttöarvot!Q73</f>
        <v>0</v>
      </c>
      <c r="Q106" s="18">
        <f>+Syöttöarvot!R73</f>
        <v>0</v>
      </c>
    </row>
    <row r="107" spans="2:17" x14ac:dyDescent="0.25">
      <c r="B107" s="12" t="s">
        <v>62</v>
      </c>
      <c r="C107" s="18">
        <f>+Syöttöarvot!D74</f>
        <v>10.92</v>
      </c>
      <c r="D107" s="18">
        <f>+Syöttöarvot!E74</f>
        <v>9.048</v>
      </c>
      <c r="E107" s="18">
        <f>+Syöttöarvot!F74</f>
        <v>7.8</v>
      </c>
      <c r="F107" s="18">
        <f>+Syöttöarvot!G74</f>
        <v>6.5519999999999996</v>
      </c>
      <c r="G107" s="18">
        <f>+Syöttöarvot!H74</f>
        <v>5.3040000000000003</v>
      </c>
      <c r="H107" s="18">
        <f>+Syöttöarvot!I74</f>
        <v>4.056</v>
      </c>
      <c r="I107" s="18">
        <f>+Syöttöarvot!J74</f>
        <v>2.8079999999999998</v>
      </c>
      <c r="J107" s="18">
        <f>+Syöttöarvot!K74</f>
        <v>1.56</v>
      </c>
      <c r="K107" s="18">
        <f>+Syöttöarvot!L74</f>
        <v>0.312</v>
      </c>
      <c r="L107" s="18">
        <f>+Syöttöarvot!M74</f>
        <v>-0.93600000000000005</v>
      </c>
      <c r="M107" s="18">
        <f>+Syöttöarvot!N74</f>
        <v>-2.1840000000000002</v>
      </c>
      <c r="N107" s="18">
        <f>+Syöttöarvot!O74</f>
        <v>-3.4320000000000004</v>
      </c>
      <c r="O107" s="18">
        <f>+Syöttöarvot!P74</f>
        <v>-4.68</v>
      </c>
      <c r="P107" s="18">
        <f>+Syöttöarvot!Q74</f>
        <v>-5.9280000000000008</v>
      </c>
      <c r="Q107" s="18">
        <f>+Syöttöarvot!R74</f>
        <v>-7.176000000000001</v>
      </c>
    </row>
    <row r="108" spans="2:17" x14ac:dyDescent="0.25">
      <c r="B108" s="12" t="s">
        <v>63</v>
      </c>
      <c r="C108" s="18">
        <f>+Syöttöarvot!D75</f>
        <v>3.2759999999999998</v>
      </c>
      <c r="D108" s="18">
        <f>+Syöttöarvot!E75</f>
        <v>2.7143999999999995</v>
      </c>
      <c r="E108" s="18">
        <f>+Syöttöarvot!F75</f>
        <v>2.34</v>
      </c>
      <c r="F108" s="18">
        <f>+Syöttöarvot!G75</f>
        <v>1.9656</v>
      </c>
      <c r="G108" s="18">
        <f>+Syöttöarvot!H75</f>
        <v>1.5911999999999997</v>
      </c>
      <c r="H108" s="18">
        <f>+Syöttöarvot!I75</f>
        <v>1.2167999999999999</v>
      </c>
      <c r="I108" s="18">
        <f>+Syöttöarvot!J75</f>
        <v>0.84239999999999982</v>
      </c>
      <c r="J108" s="18">
        <f>+Syöttöarvot!K75</f>
        <v>0.46800000000000003</v>
      </c>
      <c r="K108" s="18">
        <f>+Syöttöarvot!L75</f>
        <v>9.3599999999999989E-2</v>
      </c>
      <c r="L108" s="18">
        <f>+Syöttöarvot!M75</f>
        <v>-0.28079999999999994</v>
      </c>
      <c r="M108" s="18">
        <f>+Syöttöarvot!N75</f>
        <v>-0.6552</v>
      </c>
      <c r="N108" s="18">
        <f>+Syöttöarvot!O75</f>
        <v>-1.0295999999999998</v>
      </c>
      <c r="O108" s="18">
        <f>+Syöttöarvot!P75</f>
        <v>-1.4039999999999999</v>
      </c>
      <c r="P108" s="18">
        <f>+Syöttöarvot!Q75</f>
        <v>-1.7784</v>
      </c>
      <c r="Q108" s="18">
        <f>+Syöttöarvot!R75</f>
        <v>-2.1527999999999996</v>
      </c>
    </row>
    <row r="109" spans="2:17" ht="15.75" thickBot="1" x14ac:dyDescent="0.3">
      <c r="B109" s="19" t="s">
        <v>64</v>
      </c>
      <c r="C109" s="20">
        <f>+Syöttöarvot!D76</f>
        <v>57.801945013499726</v>
      </c>
      <c r="D109" s="20">
        <f>+Syöttöarvot!E76</f>
        <v>49.2286372066403</v>
      </c>
      <c r="E109" s="20">
        <f>+Syöttöarvot!F76</f>
        <v>43.65516257052353</v>
      </c>
      <c r="F109" s="20">
        <f>+Syöttöarvot!G76</f>
        <v>38.168778455584686</v>
      </c>
      <c r="G109" s="20">
        <f>+Syöttöarvot!H76</f>
        <v>32.707694104391841</v>
      </c>
      <c r="H109" s="20">
        <f>+Syöttöarvot!I76</f>
        <v>27.13925420611956</v>
      </c>
      <c r="I109" s="20">
        <f>+Syöttöarvot!J76</f>
        <v>21.175056234247027</v>
      </c>
      <c r="J109" s="20">
        <f>+Syöttöarvot!K76</f>
        <v>14.115664367137279</v>
      </c>
      <c r="K109" s="20">
        <f>+Syöttöarvot!L76</f>
        <v>3.8137683956742268</v>
      </c>
      <c r="L109" s="20">
        <f>+Syöttöarvot!M76</f>
        <v>-20.87127834673085</v>
      </c>
      <c r="M109" s="20">
        <f>+Syöttöarvot!N76</f>
        <v>-7.6767485570558218</v>
      </c>
      <c r="N109" s="20">
        <f>+Syöttöarvot!O76</f>
        <v>-12.063462018230577</v>
      </c>
      <c r="O109" s="20">
        <f>+Syöttöarvot!P76</f>
        <v>-16.450175479405335</v>
      </c>
      <c r="P109" s="20">
        <f>+Syöttöarvot!Q76</f>
        <v>-20.836888940580089</v>
      </c>
      <c r="Q109" s="20">
        <f>+Syöttöarvot!R76</f>
        <v>-25.223602401754846</v>
      </c>
    </row>
    <row r="110" spans="2:17" ht="15.75" thickTop="1" x14ac:dyDescent="0.25">
      <c r="B110" s="12" t="s">
        <v>65</v>
      </c>
      <c r="C110" s="18">
        <f>+Syöttöarvot!D77</f>
        <v>79.389945013499727</v>
      </c>
      <c r="D110" s="18">
        <f>+Syöttöarvot!E77</f>
        <v>67.115837206640293</v>
      </c>
      <c r="E110" s="18">
        <f>+Syöttöarvot!F77</f>
        <v>59.075162570523531</v>
      </c>
      <c r="F110" s="18">
        <f>+Syöttöarvot!G77</f>
        <v>51.121578455584682</v>
      </c>
      <c r="G110" s="18">
        <f>+Syöttöarvot!H77</f>
        <v>43.193294104391839</v>
      </c>
      <c r="H110" s="18">
        <f>+Syöttöarvot!I77</f>
        <v>35.15765420611956</v>
      </c>
      <c r="I110" s="18">
        <f>+Syöttöarvot!J77</f>
        <v>26.726256234247025</v>
      </c>
      <c r="J110" s="18">
        <f>+Syöttöarvot!K77</f>
        <v>17.199664367137281</v>
      </c>
      <c r="K110" s="18">
        <f>+Syöttöarvot!L77</f>
        <v>4.4305683956742268</v>
      </c>
      <c r="L110" s="18">
        <f>+Syöttöarvot!M77</f>
        <v>-22.721678346730851</v>
      </c>
      <c r="M110" s="18">
        <f>+Syöttöarvot!N77</f>
        <v>-11.994348557055822</v>
      </c>
      <c r="N110" s="18">
        <f>+Syöttöarvot!O77</f>
        <v>-18.848262018230578</v>
      </c>
      <c r="O110" s="18">
        <f>+Syöttöarvot!P77</f>
        <v>-25.702175479405334</v>
      </c>
      <c r="P110" s="18">
        <f>+Syöttöarvot!Q77</f>
        <v>-32.556088940580089</v>
      </c>
      <c r="Q110" s="18">
        <f>+Syöttöarvot!R77</f>
        <v>-39.410002401754845</v>
      </c>
    </row>
    <row r="113" spans="2:17" x14ac:dyDescent="0.25">
      <c r="B113" s="12" t="s">
        <v>66</v>
      </c>
      <c r="C113" s="18">
        <f>+lampoteho(C93,Syöttöarvot!$D$6)</f>
        <v>39.370681647070334</v>
      </c>
      <c r="D113" s="18">
        <f>+lampoteho(D93,Syöttöarvot!$D$6)</f>
        <v>39.370681647070334</v>
      </c>
      <c r="E113" s="18">
        <f>+lampoteho(E93,Syöttöarvot!$D$6)</f>
        <v>39.370681647070334</v>
      </c>
      <c r="F113" s="18">
        <f>+lampoteho(F93,Syöttöarvot!$D$6)</f>
        <v>39.370681647070334</v>
      </c>
      <c r="G113" s="18">
        <f>+lampoteho(G93,Syöttöarvot!$D$6)</f>
        <v>39.370681647070334</v>
      </c>
      <c r="H113" s="18">
        <f>+lampoteho(H93,Syöttöarvot!$D$6)</f>
        <v>39.370681647070334</v>
      </c>
      <c r="I113" s="18">
        <f>+lampoteho(I93,Syöttöarvot!$D$6)</f>
        <v>39.370681647070334</v>
      </c>
      <c r="J113" s="18">
        <f>+lampoteho(J93,Syöttöarvot!$D$6)</f>
        <v>39.370681647070334</v>
      </c>
      <c r="K113" s="18">
        <f>+lampoteho(K93,Syöttöarvot!$D$6)</f>
        <v>39.370681647070334</v>
      </c>
      <c r="L113" s="18">
        <f>+lampoteho(L93,Syöttöarvot!$D$6)</f>
        <v>39.370681647070334</v>
      </c>
      <c r="M113" s="18">
        <f>+lampoteho(M93,Syöttöarvot!$D$6)</f>
        <v>39.370681647070334</v>
      </c>
      <c r="N113" s="18">
        <f>+lampoteho(N93,Syöttöarvot!$D$6)</f>
        <v>39.370681647070334</v>
      </c>
      <c r="O113" s="18">
        <f>+lampoteho(O93,Syöttöarvot!$D$6)</f>
        <v>39.370681647070334</v>
      </c>
      <c r="P113" s="18">
        <f>+lampoteho(P93,Syöttöarvot!$D$6)</f>
        <v>39.370681647070334</v>
      </c>
      <c r="Q113" s="18">
        <f>+lampoteho(Q93,Syöttöarvot!$D$6)</f>
        <v>39.370681647070334</v>
      </c>
    </row>
    <row r="114" spans="2:17" x14ac:dyDescent="0.25">
      <c r="B114" s="21" t="s">
        <v>67</v>
      </c>
      <c r="C114" s="22">
        <f>+C110-C113</f>
        <v>40.019263366429392</v>
      </c>
      <c r="D114" s="22">
        <f t="shared" ref="D114:Q114" si="5">+D110-D113</f>
        <v>27.745155559569959</v>
      </c>
      <c r="E114" s="22">
        <f t="shared" si="5"/>
        <v>19.704480923453197</v>
      </c>
      <c r="F114" s="22">
        <f t="shared" si="5"/>
        <v>11.750896808514348</v>
      </c>
      <c r="G114" s="22">
        <f t="shared" si="5"/>
        <v>3.8226124573215046</v>
      </c>
      <c r="H114" s="22">
        <f t="shared" si="5"/>
        <v>-4.2130274409507749</v>
      </c>
      <c r="I114" s="22">
        <f t="shared" si="5"/>
        <v>-12.64442541282331</v>
      </c>
      <c r="J114" s="22">
        <f t="shared" si="5"/>
        <v>-22.171017279933054</v>
      </c>
      <c r="K114" s="22">
        <f t="shared" si="5"/>
        <v>-34.940113251396106</v>
      </c>
      <c r="L114" s="22">
        <f t="shared" si="5"/>
        <v>-62.092359993801182</v>
      </c>
      <c r="M114" s="22">
        <f t="shared" si="5"/>
        <v>-51.365030204126157</v>
      </c>
      <c r="N114" s="22">
        <f t="shared" si="5"/>
        <v>-58.218943665300912</v>
      </c>
      <c r="O114" s="22">
        <f t="shared" si="5"/>
        <v>-65.072857126475668</v>
      </c>
      <c r="P114" s="22">
        <f t="shared" si="5"/>
        <v>-71.926770587650424</v>
      </c>
      <c r="Q114" s="22">
        <f t="shared" si="5"/>
        <v>-78.780684048825179</v>
      </c>
    </row>
    <row r="115" spans="2:17" x14ac:dyDescent="0.25">
      <c r="C115" s="23">
        <f>+IF(C114&gt;0,C114,IF(C114&lt;0,0))</f>
        <v>40.019263366429392</v>
      </c>
      <c r="D115" s="24">
        <f t="shared" ref="D115:Q115" si="6">+IF(D114&gt;0,D114,IF(D114&lt;0,0))</f>
        <v>27.745155559569959</v>
      </c>
      <c r="E115" s="24">
        <f t="shared" si="6"/>
        <v>19.704480923453197</v>
      </c>
      <c r="F115" s="24">
        <f t="shared" si="6"/>
        <v>11.750896808514348</v>
      </c>
      <c r="G115" s="24">
        <f t="shared" si="6"/>
        <v>3.8226124573215046</v>
      </c>
      <c r="H115" s="24">
        <f t="shared" si="6"/>
        <v>0</v>
      </c>
      <c r="I115" s="24">
        <f t="shared" si="6"/>
        <v>0</v>
      </c>
      <c r="J115" s="24">
        <f t="shared" si="6"/>
        <v>0</v>
      </c>
      <c r="K115" s="24">
        <f t="shared" si="6"/>
        <v>0</v>
      </c>
      <c r="L115" s="24">
        <f t="shared" si="6"/>
        <v>0</v>
      </c>
      <c r="M115" s="24">
        <f t="shared" si="6"/>
        <v>0</v>
      </c>
      <c r="N115" s="24">
        <f t="shared" si="6"/>
        <v>0</v>
      </c>
      <c r="O115" s="24">
        <f t="shared" si="6"/>
        <v>0</v>
      </c>
      <c r="P115" s="24">
        <f t="shared" si="6"/>
        <v>0</v>
      </c>
      <c r="Q115" s="25">
        <f t="shared" si="6"/>
        <v>0</v>
      </c>
    </row>
    <row r="116" spans="2:17" x14ac:dyDescent="0.25">
      <c r="B116" s="12" t="s">
        <v>68</v>
      </c>
      <c r="C116" s="12">
        <v>0</v>
      </c>
      <c r="D116" s="12">
        <v>0.3</v>
      </c>
      <c r="E116" s="12">
        <v>1</v>
      </c>
      <c r="F116" s="12">
        <v>2.5</v>
      </c>
      <c r="G116" s="12">
        <v>5.4</v>
      </c>
      <c r="H116" s="12">
        <v>10.3</v>
      </c>
      <c r="I116" s="12">
        <v>18.200000000000003</v>
      </c>
      <c r="J116" s="12">
        <v>31.200000000000003</v>
      </c>
      <c r="K116" s="12">
        <v>49.400000000000006</v>
      </c>
      <c r="L116" s="12">
        <v>61.000000000000007</v>
      </c>
      <c r="M116" s="12">
        <v>72.800000000000011</v>
      </c>
      <c r="N116" s="12">
        <v>87.000000000000014</v>
      </c>
      <c r="O116" s="12">
        <v>97.700000000000017</v>
      </c>
      <c r="P116" s="12">
        <v>99.90000000000002</v>
      </c>
      <c r="Q116" s="12">
        <v>100.00000000000001</v>
      </c>
    </row>
    <row r="117" spans="2:17" x14ac:dyDescent="0.25">
      <c r="B117" s="12" t="s">
        <v>69</v>
      </c>
      <c r="C117" s="12">
        <v>0</v>
      </c>
      <c r="D117" s="12">
        <v>0.3</v>
      </c>
      <c r="E117" s="12">
        <v>0.7</v>
      </c>
      <c r="F117" s="12">
        <v>1.5</v>
      </c>
      <c r="G117" s="12">
        <v>2.9</v>
      </c>
      <c r="H117" s="12">
        <v>4.9000000000000004</v>
      </c>
      <c r="I117" s="12">
        <v>7.9</v>
      </c>
      <c r="J117" s="12">
        <v>13</v>
      </c>
      <c r="K117" s="12">
        <v>18.2</v>
      </c>
      <c r="L117" s="12">
        <v>11.6</v>
      </c>
      <c r="M117" s="12">
        <v>11.8</v>
      </c>
      <c r="N117" s="12">
        <v>14.2</v>
      </c>
      <c r="O117" s="12">
        <v>10.7</v>
      </c>
      <c r="P117" s="12">
        <v>2.2000000000000002</v>
      </c>
      <c r="Q117" s="12">
        <v>0.1</v>
      </c>
    </row>
    <row r="118" spans="2:17" x14ac:dyDescent="0.25">
      <c r="B118" s="12" t="s">
        <v>70</v>
      </c>
      <c r="C118" s="18">
        <v>0</v>
      </c>
      <c r="D118" s="18">
        <v>26.28</v>
      </c>
      <c r="E118" s="18">
        <v>61.319999999999993</v>
      </c>
      <c r="F118" s="18">
        <v>131.39999999999998</v>
      </c>
      <c r="G118" s="18">
        <v>254.03999999999996</v>
      </c>
      <c r="H118" s="18">
        <v>429.24</v>
      </c>
      <c r="I118" s="18">
        <v>692.04</v>
      </c>
      <c r="J118" s="18">
        <v>1138.8000000000002</v>
      </c>
      <c r="K118" s="18">
        <v>1594.3199999999997</v>
      </c>
      <c r="L118" s="18">
        <v>1016.1599999999999</v>
      </c>
      <c r="M118" s="18">
        <v>1033.68</v>
      </c>
      <c r="N118" s="18">
        <v>1243.92</v>
      </c>
      <c r="O118" s="18">
        <v>937.31999999999994</v>
      </c>
      <c r="P118" s="18">
        <v>192.72000000000003</v>
      </c>
      <c r="Q118" s="18">
        <v>8.76</v>
      </c>
    </row>
    <row r="120" spans="2:17" x14ac:dyDescent="0.25">
      <c r="B120" s="26" t="s">
        <v>71</v>
      </c>
      <c r="C120" s="22">
        <f>+C114*C118</f>
        <v>0</v>
      </c>
      <c r="D120" s="22">
        <f t="shared" ref="D120:Q120" si="7">+D114*D118</f>
        <v>729.14268810549856</v>
      </c>
      <c r="E120" s="22">
        <f t="shared" si="7"/>
        <v>1208.2787702261498</v>
      </c>
      <c r="F120" s="22">
        <f t="shared" si="7"/>
        <v>1544.0678406387851</v>
      </c>
      <c r="G120" s="22">
        <f t="shared" si="7"/>
        <v>971.09646865795492</v>
      </c>
      <c r="H120" s="22">
        <f t="shared" si="7"/>
        <v>-1808.3998987537107</v>
      </c>
      <c r="I120" s="22">
        <f t="shared" si="7"/>
        <v>-8750.4481626902434</v>
      </c>
      <c r="J120" s="22">
        <f t="shared" si="7"/>
        <v>-25248.354478387766</v>
      </c>
      <c r="K120" s="22">
        <f t="shared" si="7"/>
        <v>-55705.721358965828</v>
      </c>
      <c r="L120" s="22">
        <f t="shared" si="7"/>
        <v>-63095.772531301001</v>
      </c>
      <c r="M120" s="22">
        <f t="shared" si="7"/>
        <v>-53095.004421401129</v>
      </c>
      <c r="N120" s="22">
        <f t="shared" si="7"/>
        <v>-72419.708404141114</v>
      </c>
      <c r="O120" s="22">
        <f t="shared" si="7"/>
        <v>-60994.090441788168</v>
      </c>
      <c r="P120" s="22">
        <f t="shared" si="7"/>
        <v>-13861.727227651993</v>
      </c>
      <c r="Q120" s="22">
        <f t="shared" si="7"/>
        <v>-690.1187922677085</v>
      </c>
    </row>
    <row r="121" spans="2:17" x14ac:dyDescent="0.25">
      <c r="B121" s="27"/>
      <c r="C121" s="24">
        <f>IF(C120&gt;0,C120,IF(C120=0,0,IF(C120&lt;0,0)))</f>
        <v>0</v>
      </c>
      <c r="D121" s="24">
        <f t="shared" ref="D121:Q121" si="8">IF(D120&gt;0,D120,IF(D120=0,0,IF(D120&lt;0,0)))</f>
        <v>729.14268810549856</v>
      </c>
      <c r="E121" s="24">
        <f t="shared" si="8"/>
        <v>1208.2787702261498</v>
      </c>
      <c r="F121" s="24">
        <f t="shared" si="8"/>
        <v>1544.0678406387851</v>
      </c>
      <c r="G121" s="24">
        <f t="shared" si="8"/>
        <v>971.09646865795492</v>
      </c>
      <c r="H121" s="24">
        <f t="shared" si="8"/>
        <v>0</v>
      </c>
      <c r="I121" s="24">
        <f t="shared" si="8"/>
        <v>0</v>
      </c>
      <c r="J121" s="24">
        <f t="shared" si="8"/>
        <v>0</v>
      </c>
      <c r="K121" s="24">
        <f t="shared" si="8"/>
        <v>0</v>
      </c>
      <c r="L121" s="24">
        <f t="shared" si="8"/>
        <v>0</v>
      </c>
      <c r="M121" s="24">
        <f t="shared" si="8"/>
        <v>0</v>
      </c>
      <c r="N121" s="24">
        <f t="shared" si="8"/>
        <v>0</v>
      </c>
      <c r="O121" s="24">
        <f t="shared" si="8"/>
        <v>0</v>
      </c>
      <c r="P121" s="24">
        <f t="shared" si="8"/>
        <v>0</v>
      </c>
      <c r="Q121" s="25">
        <f t="shared" si="8"/>
        <v>0</v>
      </c>
    </row>
    <row r="122" spans="2:17" x14ac:dyDescent="0.25">
      <c r="C122" s="18">
        <f>+C121</f>
        <v>0</v>
      </c>
      <c r="D122" s="18">
        <f>+D121+C122</f>
        <v>729.14268810549856</v>
      </c>
      <c r="E122" s="18">
        <f t="shared" ref="E122" si="9">+E121+D122</f>
        <v>1937.4214583316484</v>
      </c>
      <c r="F122" s="18">
        <f t="shared" ref="F122" si="10">+F121+E122</f>
        <v>3481.4892989704335</v>
      </c>
      <c r="G122" s="18">
        <f t="shared" ref="G122" si="11">+G121+F122</f>
        <v>4452.5857676283886</v>
      </c>
      <c r="H122" s="18">
        <f t="shared" ref="H122" si="12">+H121+G122</f>
        <v>4452.5857676283886</v>
      </c>
      <c r="I122" s="18">
        <f t="shared" ref="I122" si="13">+I121+H122</f>
        <v>4452.5857676283886</v>
      </c>
      <c r="J122" s="18">
        <f t="shared" ref="J122" si="14">+J121+I122</f>
        <v>4452.5857676283886</v>
      </c>
      <c r="K122" s="18">
        <f t="shared" ref="K122" si="15">+K121+J122</f>
        <v>4452.5857676283886</v>
      </c>
      <c r="L122" s="18">
        <f t="shared" ref="L122" si="16">+L121+K122</f>
        <v>4452.5857676283886</v>
      </c>
      <c r="M122" s="18">
        <f t="shared" ref="M122" si="17">+M121+L122</f>
        <v>4452.5857676283886</v>
      </c>
      <c r="N122" s="18">
        <f t="shared" ref="N122" si="18">+N121+M122</f>
        <v>4452.5857676283886</v>
      </c>
      <c r="O122" s="18">
        <f t="shared" ref="O122" si="19">+O121+N122</f>
        <v>4452.5857676283886</v>
      </c>
      <c r="P122" s="18">
        <f t="shared" ref="P122" si="20">+P121+O122</f>
        <v>4452.5857676283886</v>
      </c>
      <c r="Q122" s="18">
        <f t="shared" ref="Q122" si="21">+Q121+P122</f>
        <v>4452.5857676283886</v>
      </c>
    </row>
    <row r="123" spans="2:17" x14ac:dyDescent="0.25">
      <c r="C123" s="18"/>
      <c r="D123" s="18"/>
      <c r="E123" s="18"/>
      <c r="F123" s="18"/>
      <c r="G123" s="18"/>
      <c r="H123" s="18"/>
      <c r="I123" s="18"/>
      <c r="J123" s="18"/>
      <c r="K123" s="18"/>
      <c r="L123" s="18"/>
      <c r="M123" s="18"/>
      <c r="N123" s="18"/>
      <c r="O123" s="18"/>
      <c r="P123" s="18"/>
      <c r="Q123" s="18"/>
    </row>
    <row r="124" spans="2:17" x14ac:dyDescent="0.25">
      <c r="B124" s="12" t="s">
        <v>76</v>
      </c>
      <c r="C124" s="18"/>
      <c r="D124" s="18"/>
      <c r="E124" s="18"/>
      <c r="F124" s="18"/>
      <c r="G124" s="18"/>
      <c r="H124" s="18"/>
      <c r="I124" s="18"/>
      <c r="J124" s="18"/>
      <c r="K124" s="18"/>
      <c r="L124" s="18"/>
      <c r="M124" s="18"/>
      <c r="N124" s="18"/>
      <c r="O124" s="18"/>
      <c r="P124" s="18"/>
      <c r="Q124" s="18"/>
    </row>
    <row r="125" spans="2:17" x14ac:dyDescent="0.25">
      <c r="B125" s="12" t="str">
        <f>+Syöttöarvot!C100</f>
        <v>Rakennuksen ilmanvaihto:</v>
      </c>
    </row>
    <row r="126" spans="2:17" x14ac:dyDescent="0.25">
      <c r="B126" s="12" t="s">
        <v>56</v>
      </c>
      <c r="C126" s="17">
        <f>+Syöttöarvot!D80</f>
        <v>-32</v>
      </c>
      <c r="D126" s="17">
        <f>+Syöttöarvot!E80</f>
        <v>-26</v>
      </c>
      <c r="E126" s="17">
        <f>+Syöttöarvot!F80</f>
        <v>-22</v>
      </c>
      <c r="F126" s="17">
        <f>+Syöttöarvot!G80</f>
        <v>-18</v>
      </c>
      <c r="G126" s="17">
        <f>+Syöttöarvot!H80</f>
        <v>-14</v>
      </c>
      <c r="H126" s="17">
        <f>+Syöttöarvot!I80</f>
        <v>-10</v>
      </c>
      <c r="I126" s="17">
        <f>+Syöttöarvot!J80</f>
        <v>-6</v>
      </c>
      <c r="J126" s="17">
        <f>+Syöttöarvot!K80</f>
        <v>-2</v>
      </c>
      <c r="K126" s="17">
        <f>+Syöttöarvot!L80</f>
        <v>2</v>
      </c>
      <c r="L126" s="17">
        <f>+Syöttöarvot!M80</f>
        <v>6</v>
      </c>
      <c r="M126" s="17">
        <f>+Syöttöarvot!N80</f>
        <v>10</v>
      </c>
      <c r="N126" s="17">
        <f>+Syöttöarvot!O80</f>
        <v>14</v>
      </c>
      <c r="O126" s="17">
        <f>+Syöttöarvot!P80</f>
        <v>18</v>
      </c>
      <c r="P126" s="17">
        <f>+Syöttöarvot!Q80</f>
        <v>22</v>
      </c>
      <c r="Q126" s="17">
        <f>+Syöttöarvot!R80</f>
        <v>26</v>
      </c>
    </row>
    <row r="127" spans="2:17" x14ac:dyDescent="0.25">
      <c r="B127" s="12" t="s">
        <v>57</v>
      </c>
      <c r="C127" s="12">
        <f>+Syöttöarvot!D81</f>
        <v>3</v>
      </c>
      <c r="D127" s="12">
        <f>+Syöttöarvot!E81</f>
        <v>3</v>
      </c>
      <c r="E127" s="12">
        <f>+Syöttöarvot!F81</f>
        <v>3</v>
      </c>
      <c r="F127" s="12">
        <f>+Syöttöarvot!G81</f>
        <v>3</v>
      </c>
      <c r="G127" s="12">
        <f>+Syöttöarvot!H81</f>
        <v>3</v>
      </c>
      <c r="H127" s="12">
        <f>+Syöttöarvot!I81</f>
        <v>3</v>
      </c>
      <c r="I127" s="12">
        <f>+Syöttöarvot!J81</f>
        <v>3</v>
      </c>
      <c r="J127" s="12">
        <f>+Syöttöarvot!K81</f>
        <v>3</v>
      </c>
      <c r="K127" s="12">
        <f>+Syöttöarvot!L81</f>
        <v>3</v>
      </c>
      <c r="L127" s="12">
        <f>+Syöttöarvot!M81</f>
        <v>3</v>
      </c>
      <c r="M127" s="12">
        <f>+Syöttöarvot!N81</f>
        <v>3</v>
      </c>
      <c r="N127" s="12">
        <f>+Syöttöarvot!O81</f>
        <v>3</v>
      </c>
      <c r="O127" s="12">
        <f>+Syöttöarvot!P81</f>
        <v>3</v>
      </c>
      <c r="P127" s="12">
        <f>+Syöttöarvot!Q81</f>
        <v>3</v>
      </c>
      <c r="Q127" s="12">
        <f>+Syöttöarvot!R81</f>
        <v>3</v>
      </c>
    </row>
    <row r="128" spans="2:17" x14ac:dyDescent="0.25">
      <c r="B128" s="12" t="s">
        <v>58</v>
      </c>
      <c r="C128" s="12">
        <f>+Syöttöarvot!D82</f>
        <v>150</v>
      </c>
      <c r="D128" s="12">
        <f>+Syöttöarvot!E82</f>
        <v>150</v>
      </c>
      <c r="E128" s="12">
        <f>+Syöttöarvot!F82</f>
        <v>150</v>
      </c>
      <c r="F128" s="12">
        <f>+Syöttöarvot!G82</f>
        <v>150</v>
      </c>
      <c r="G128" s="12">
        <f>+Syöttöarvot!H82</f>
        <v>150</v>
      </c>
      <c r="H128" s="12">
        <f>+Syöttöarvot!I82</f>
        <v>150</v>
      </c>
      <c r="I128" s="12">
        <f>+Syöttöarvot!J82</f>
        <v>150</v>
      </c>
      <c r="J128" s="12">
        <f>+Syöttöarvot!K82</f>
        <v>150</v>
      </c>
      <c r="K128" s="12">
        <f>+Syöttöarvot!L82</f>
        <v>150</v>
      </c>
      <c r="L128" s="12">
        <f>+Syöttöarvot!M82</f>
        <v>150</v>
      </c>
      <c r="M128" s="12">
        <f>+Syöttöarvot!N82</f>
        <v>150</v>
      </c>
      <c r="N128" s="12">
        <f>+Syöttöarvot!O82</f>
        <v>150</v>
      </c>
      <c r="O128" s="12">
        <f>+Syöttöarvot!P82</f>
        <v>150</v>
      </c>
      <c r="P128" s="12">
        <f>+Syöttöarvot!Q82</f>
        <v>150</v>
      </c>
      <c r="Q128" s="12">
        <f>+Syöttöarvot!R82</f>
        <v>150</v>
      </c>
    </row>
    <row r="129" spans="2:17" hidden="1" x14ac:dyDescent="0.25">
      <c r="B129" s="12" t="s">
        <v>29</v>
      </c>
      <c r="C129" s="18">
        <f>+Syöttöarvot!D83</f>
        <v>4569.7337879867473</v>
      </c>
      <c r="D129" s="18">
        <f>+Syöttöarvot!E83</f>
        <v>4569.7337879867473</v>
      </c>
      <c r="E129" s="18">
        <f>+Syöttöarvot!F83</f>
        <v>4569.7337879867473</v>
      </c>
      <c r="F129" s="18">
        <f>+Syöttöarvot!G83</f>
        <v>4569.7337879867473</v>
      </c>
      <c r="G129" s="18">
        <f>+Syöttöarvot!H83</f>
        <v>4569.7337879867473</v>
      </c>
      <c r="H129" s="18">
        <f>+Syöttöarvot!I83</f>
        <v>4569.7337879867473</v>
      </c>
      <c r="I129" s="18">
        <f>+Syöttöarvot!J83</f>
        <v>4569.7337879867473</v>
      </c>
      <c r="J129" s="18">
        <f>+Syöttöarvot!K83</f>
        <v>4569.7337879867473</v>
      </c>
      <c r="K129" s="18">
        <f>+Syöttöarvot!L83</f>
        <v>4569.7337879867473</v>
      </c>
      <c r="L129" s="18">
        <f>+Syöttöarvot!M83</f>
        <v>4569.7337879867473</v>
      </c>
      <c r="M129" s="18">
        <f>+Syöttöarvot!N83</f>
        <v>4569.7337879867473</v>
      </c>
      <c r="N129" s="18">
        <f>+Syöttöarvot!O83</f>
        <v>4569.7337879867473</v>
      </c>
      <c r="O129" s="18">
        <f>+Syöttöarvot!P83</f>
        <v>4569.7337879867473</v>
      </c>
      <c r="P129" s="18">
        <f>+Syöttöarvot!Q83</f>
        <v>4569.7337879867473</v>
      </c>
      <c r="Q129" s="18">
        <f>+Syöttöarvot!R83</f>
        <v>4569.7337879867473</v>
      </c>
    </row>
    <row r="130" spans="2:17" hidden="1" x14ac:dyDescent="0.25">
      <c r="B130" s="12">
        <v>0</v>
      </c>
      <c r="C130" s="18" t="e">
        <f>+Syöttöarvot!#REF!</f>
        <v>#REF!</v>
      </c>
      <c r="D130" s="18" t="e">
        <f>+Syöttöarvot!#REF!</f>
        <v>#REF!</v>
      </c>
      <c r="E130" s="18" t="e">
        <f>+Syöttöarvot!#REF!</f>
        <v>#REF!</v>
      </c>
      <c r="F130" s="18" t="e">
        <f>+Syöttöarvot!#REF!</f>
        <v>#REF!</v>
      </c>
      <c r="G130" s="18" t="e">
        <f>+Syöttöarvot!#REF!</f>
        <v>#REF!</v>
      </c>
      <c r="H130" s="18" t="e">
        <f>+Syöttöarvot!#REF!</f>
        <v>#REF!</v>
      </c>
      <c r="I130" s="18" t="e">
        <f>+Syöttöarvot!#REF!</f>
        <v>#REF!</v>
      </c>
      <c r="J130" s="18" t="e">
        <f>+Syöttöarvot!#REF!</f>
        <v>#REF!</v>
      </c>
      <c r="K130" s="18" t="e">
        <f>+Syöttöarvot!#REF!</f>
        <v>#REF!</v>
      </c>
      <c r="L130" s="18" t="e">
        <f>+Syöttöarvot!#REF!</f>
        <v>#REF!</v>
      </c>
      <c r="M130" s="18" t="e">
        <f>+Syöttöarvot!#REF!</f>
        <v>#REF!</v>
      </c>
      <c r="N130" s="18" t="e">
        <f>+Syöttöarvot!#REF!</f>
        <v>#REF!</v>
      </c>
      <c r="O130" s="18" t="e">
        <f>+Syöttöarvot!#REF!</f>
        <v>#REF!</v>
      </c>
      <c r="P130" s="18" t="e">
        <f>+Syöttöarvot!#REF!</f>
        <v>#REF!</v>
      </c>
      <c r="Q130" s="18" t="e">
        <f>+Syöttöarvot!#REF!</f>
        <v>#REF!</v>
      </c>
    </row>
    <row r="131" spans="2:17" hidden="1" x14ac:dyDescent="0.25">
      <c r="B131" s="12">
        <v>0</v>
      </c>
      <c r="C131" s="18" t="e">
        <f>+Syöttöarvot!#REF!</f>
        <v>#REF!</v>
      </c>
      <c r="D131" s="18" t="e">
        <f>+Syöttöarvot!#REF!</f>
        <v>#REF!</v>
      </c>
      <c r="E131" s="18" t="e">
        <f>+Syöttöarvot!#REF!</f>
        <v>#REF!</v>
      </c>
      <c r="F131" s="18" t="e">
        <f>+Syöttöarvot!#REF!</f>
        <v>#REF!</v>
      </c>
      <c r="G131" s="18" t="e">
        <f>+Syöttöarvot!#REF!</f>
        <v>#REF!</v>
      </c>
      <c r="H131" s="18" t="e">
        <f>+Syöttöarvot!#REF!</f>
        <v>#REF!</v>
      </c>
      <c r="I131" s="18" t="e">
        <f>+Syöttöarvot!#REF!</f>
        <v>#REF!</v>
      </c>
      <c r="J131" s="18" t="e">
        <f>+Syöttöarvot!#REF!</f>
        <v>#REF!</v>
      </c>
      <c r="K131" s="18" t="e">
        <f>+Syöttöarvot!#REF!</f>
        <v>#REF!</v>
      </c>
      <c r="L131" s="18" t="e">
        <f>+Syöttöarvot!#REF!</f>
        <v>#REF!</v>
      </c>
      <c r="M131" s="18" t="e">
        <f>+Syöttöarvot!#REF!</f>
        <v>#REF!</v>
      </c>
      <c r="N131" s="18" t="e">
        <f>+Syöttöarvot!#REF!</f>
        <v>#REF!</v>
      </c>
      <c r="O131" s="18" t="e">
        <f>+Syöttöarvot!#REF!</f>
        <v>#REF!</v>
      </c>
      <c r="P131" s="18" t="e">
        <f>+Syöttöarvot!#REF!</f>
        <v>#REF!</v>
      </c>
      <c r="Q131" s="18" t="e">
        <f>+Syöttöarvot!#REF!</f>
        <v>#REF!</v>
      </c>
    </row>
    <row r="132" spans="2:17" hidden="1" x14ac:dyDescent="0.25">
      <c r="B132" s="12" t="s">
        <v>59</v>
      </c>
      <c r="C132" s="18">
        <f>+Syöttöarvot!D84</f>
        <v>6727.5996710617464</v>
      </c>
      <c r="D132" s="18">
        <f>+Syöttöarvot!E84</f>
        <v>6915.2127827545255</v>
      </c>
      <c r="E132" s="18">
        <f>+Syöttöarvot!F84</f>
        <v>7113.4672058771002</v>
      </c>
      <c r="F132" s="18">
        <f>+Syöttöarvot!G84</f>
        <v>7404.1413116994563</v>
      </c>
      <c r="G132" s="18">
        <f>+Syöttöarvot!H84</f>
        <v>7837.6657533171956</v>
      </c>
      <c r="H132" s="18">
        <f>+Syöttöarvot!I84</f>
        <v>8504.333623742521</v>
      </c>
      <c r="I132" s="18">
        <f>+Syöttöarvot!J84</f>
        <v>9584.4632262109517</v>
      </c>
      <c r="J132" s="18">
        <f>+Syöttöarvot!K84</f>
        <v>11500.508720198632</v>
      </c>
      <c r="K132" s="18">
        <f>+Syöttöarvot!L84</f>
        <v>15536.029885132661</v>
      </c>
      <c r="L132" s="18">
        <f>+Syöttöarvot!M84</f>
        <v>28340.892829562967</v>
      </c>
      <c r="M132" s="18">
        <f>+Syöttöarvot!N84</f>
        <v>-544170.96678906237</v>
      </c>
      <c r="N132" s="18">
        <f>+Syöttöarvot!O84</f>
        <v>-20478.021288802593</v>
      </c>
      <c r="O132" s="18">
        <f>+Syöttöarvot!P84</f>
        <v>-9271.4920803772293</v>
      </c>
      <c r="P132" s="18">
        <f>+Syöttöarvot!Q84</f>
        <v>-5511.7126779762675</v>
      </c>
      <c r="Q132" s="18">
        <f>+Syöttöarvot!R84</f>
        <v>-3669.9882569516321</v>
      </c>
    </row>
    <row r="133" spans="2:17" hidden="1" x14ac:dyDescent="0.25">
      <c r="B133" s="12" t="s">
        <v>31</v>
      </c>
      <c r="C133" s="18">
        <f>+Syöttöarvot!D85</f>
        <v>6727.5996710617464</v>
      </c>
      <c r="D133" s="18">
        <f>+Syöttöarvot!E85</f>
        <v>6915.2127827545255</v>
      </c>
      <c r="E133" s="18">
        <f>+Syöttöarvot!F85</f>
        <v>7113.4672058771002</v>
      </c>
      <c r="F133" s="18">
        <f>+Syöttöarvot!G85</f>
        <v>7404.1413116994563</v>
      </c>
      <c r="G133" s="18">
        <f>+Syöttöarvot!H85</f>
        <v>7837.6657533171956</v>
      </c>
      <c r="H133" s="18">
        <f>+Syöttöarvot!I85</f>
        <v>8504.333623742521</v>
      </c>
      <c r="I133" s="18">
        <f>+Syöttöarvot!J85</f>
        <v>9584.4632262109517</v>
      </c>
      <c r="J133" s="18">
        <f>+Syöttöarvot!K85</f>
        <v>11500.508720198632</v>
      </c>
      <c r="K133" s="18">
        <f>+Syöttöarvot!L85</f>
        <v>15536.029885132661</v>
      </c>
      <c r="L133" s="18">
        <f>+Syöttöarvot!M85</f>
        <v>28340.892829562967</v>
      </c>
      <c r="M133" s="18">
        <f>+Syöttöarvot!N85</f>
        <v>4569.7337879867473</v>
      </c>
      <c r="N133" s="18">
        <f>+Syöttöarvot!O85</f>
        <v>4569.7337879867473</v>
      </c>
      <c r="O133" s="18">
        <f>+Syöttöarvot!P85</f>
        <v>4569.7337879867473</v>
      </c>
      <c r="P133" s="18">
        <f>+Syöttöarvot!Q85</f>
        <v>4569.7337879867473</v>
      </c>
      <c r="Q133" s="18">
        <f>+Syöttöarvot!R85</f>
        <v>4569.7337879867473</v>
      </c>
    </row>
    <row r="134" spans="2:17" hidden="1" x14ac:dyDescent="0.25">
      <c r="B134" s="12" t="s">
        <v>23</v>
      </c>
      <c r="C134" s="18">
        <f>+Syöttöarvot!D86</f>
        <v>758.08684097373691</v>
      </c>
      <c r="D134" s="18">
        <f>+Syöttöarvot!E86</f>
        <v>758.08684097373691</v>
      </c>
      <c r="E134" s="18">
        <f>+Syöttöarvot!F86</f>
        <v>758.08684097373691</v>
      </c>
      <c r="F134" s="18">
        <f>+Syöttöarvot!G86</f>
        <v>758.08684097373691</v>
      </c>
      <c r="G134" s="18">
        <f>+Syöttöarvot!H86</f>
        <v>758.08684097373691</v>
      </c>
      <c r="H134" s="18">
        <f>+Syöttöarvot!I86</f>
        <v>758.08684097373691</v>
      </c>
      <c r="I134" s="18">
        <f>+Syöttöarvot!J86</f>
        <v>758.08684097373691</v>
      </c>
      <c r="J134" s="18">
        <f>+Syöttöarvot!K86</f>
        <v>758.08684097373691</v>
      </c>
      <c r="K134" s="18">
        <f>+Syöttöarvot!L86</f>
        <v>758.08684097373691</v>
      </c>
      <c r="L134" s="18">
        <f>+Syöttöarvot!M86</f>
        <v>758.08684097373691</v>
      </c>
      <c r="M134" s="18">
        <f>+Syöttöarvot!N86</f>
        <v>758.08684097373691</v>
      </c>
      <c r="N134" s="18">
        <f>+Syöttöarvot!O86</f>
        <v>758.08684097373691</v>
      </c>
      <c r="O134" s="18">
        <f>+Syöttöarvot!P86</f>
        <v>758.08684097373691</v>
      </c>
      <c r="P134" s="18">
        <f>+Syöttöarvot!Q86</f>
        <v>758.08684097373691</v>
      </c>
      <c r="Q134" s="18">
        <f>+Syöttöarvot!R86</f>
        <v>758.08684097373691</v>
      </c>
    </row>
    <row r="135" spans="2:17" hidden="1" x14ac:dyDescent="0.25">
      <c r="B135" s="12" t="s">
        <v>24</v>
      </c>
      <c r="C135" s="18">
        <f>+Syöttöarvot!D87</f>
        <v>42.424174288527169</v>
      </c>
      <c r="D135" s="18">
        <f>+Syöttöarvot!E87</f>
        <v>74.180813660186374</v>
      </c>
      <c r="E135" s="18">
        <f>+Syöttöarvot!F87</f>
        <v>105.91833770879838</v>
      </c>
      <c r="F135" s="18">
        <f>+Syöttöarvot!G87</f>
        <v>149.3781005316697</v>
      </c>
      <c r="G135" s="18">
        <f>+Syöttöarvot!H87</f>
        <v>208.20679213176459</v>
      </c>
      <c r="H135" s="18">
        <f>+Syöttöarvot!I87</f>
        <v>286.96930013150785</v>
      </c>
      <c r="I135" s="18">
        <f>+Syöttöarvot!J87</f>
        <v>391.32227237487109</v>
      </c>
      <c r="J135" s="18">
        <f>+Syöttöarvot!K87</f>
        <v>528.20794958606598</v>
      </c>
      <c r="K135" s="18">
        <f>+Syöttöarvot!L87</f>
        <v>706.06847424786042</v>
      </c>
      <c r="L135" s="18">
        <f>+Syöttöarvot!M87</f>
        <v>935.08055776749416</v>
      </c>
      <c r="M135" s="18">
        <f>+Syöttöarvot!N87</f>
        <v>1227.410049807864</v>
      </c>
      <c r="N135" s="18">
        <f>+Syöttöarvot!O87</f>
        <v>1597.4856104484586</v>
      </c>
      <c r="O135" s="18">
        <f>+Syöttöarvot!P87</f>
        <v>2062.2903468099853</v>
      </c>
      <c r="P135" s="18">
        <f>+Syöttöarvot!Q87</f>
        <v>2641.6699499209726</v>
      </c>
      <c r="Q135" s="18">
        <f>+Syöttöarvot!R87</f>
        <v>3358.6555633834028</v>
      </c>
    </row>
    <row r="136" spans="2:17" hidden="1" x14ac:dyDescent="0.25">
      <c r="B136" s="12" t="s">
        <v>25</v>
      </c>
      <c r="C136" s="18">
        <f>+Syöttöarvot!D88</f>
        <v>3.7642932793178659E-3</v>
      </c>
      <c r="D136" s="18">
        <f>+Syöttöarvot!E88</f>
        <v>3.7642932793178659E-3</v>
      </c>
      <c r="E136" s="18">
        <f>+Syöttöarvot!F88</f>
        <v>3.7642932793178659E-3</v>
      </c>
      <c r="F136" s="18">
        <f>+Syöttöarvot!G88</f>
        <v>3.7642932793178659E-3</v>
      </c>
      <c r="G136" s="18">
        <f>+Syöttöarvot!H88</f>
        <v>3.7642932793178659E-3</v>
      </c>
      <c r="H136" s="18">
        <f>+Syöttöarvot!I88</f>
        <v>3.7642932793178659E-3</v>
      </c>
      <c r="I136" s="18">
        <f>+Syöttöarvot!J88</f>
        <v>3.7642932793178659E-3</v>
      </c>
      <c r="J136" s="18">
        <f>+Syöttöarvot!K88</f>
        <v>3.7642932793178659E-3</v>
      </c>
      <c r="K136" s="18">
        <f>+Syöttöarvot!L88</f>
        <v>3.7642932793178659E-3</v>
      </c>
      <c r="L136" s="18">
        <f>+Syöttöarvot!M88</f>
        <v>3.7642932793178659E-3</v>
      </c>
      <c r="M136" s="18">
        <f>+Syöttöarvot!N88</f>
        <v>3.7642932793178659E-3</v>
      </c>
      <c r="N136" s="18">
        <f>+Syöttöarvot!O88</f>
        <v>3.7642932793178659E-3</v>
      </c>
      <c r="O136" s="18">
        <f>+Syöttöarvot!P88</f>
        <v>3.7642932793178659E-3</v>
      </c>
      <c r="P136" s="18">
        <f>+Syöttöarvot!Q88</f>
        <v>3.7642932793178659E-3</v>
      </c>
      <c r="Q136" s="18">
        <f>+Syöttöarvot!R88</f>
        <v>3.7642932793178659E-3</v>
      </c>
    </row>
    <row r="137" spans="2:17" hidden="1" x14ac:dyDescent="0.25">
      <c r="B137" s="12" t="s">
        <v>26</v>
      </c>
      <c r="C137" s="18">
        <f>+Syöttöarvot!D89</f>
        <v>4.7053665991473323E-3</v>
      </c>
      <c r="D137" s="18">
        <f>+Syöttöarvot!E89</f>
        <v>4.7053665991473323E-3</v>
      </c>
      <c r="E137" s="18">
        <f>+Syöttöarvot!F89</f>
        <v>4.7053665991473323E-3</v>
      </c>
      <c r="F137" s="18">
        <f>+Syöttöarvot!G89</f>
        <v>4.7053665991473323E-3</v>
      </c>
      <c r="G137" s="18">
        <f>+Syöttöarvot!H89</f>
        <v>4.7053665991473323E-3</v>
      </c>
      <c r="H137" s="18">
        <f>+Syöttöarvot!I89</f>
        <v>4.7053665991473323E-3</v>
      </c>
      <c r="I137" s="18">
        <f>+Syöttöarvot!J89</f>
        <v>4.7053665991473323E-3</v>
      </c>
      <c r="J137" s="18">
        <f>+Syöttöarvot!K89</f>
        <v>4.7053665991473323E-3</v>
      </c>
      <c r="K137" s="18">
        <f>+Syöttöarvot!L89</f>
        <v>4.7053665991473323E-3</v>
      </c>
      <c r="L137" s="18">
        <f>+Syöttöarvot!M89</f>
        <v>4.7053665991473323E-3</v>
      </c>
      <c r="M137" s="18">
        <f>+Syöttöarvot!N89</f>
        <v>4.7053665991473323E-3</v>
      </c>
      <c r="N137" s="18">
        <f>+Syöttöarvot!O89</f>
        <v>4.7053665991473323E-3</v>
      </c>
      <c r="O137" s="18">
        <f>+Syöttöarvot!P89</f>
        <v>4.7053665991473323E-3</v>
      </c>
      <c r="P137" s="18">
        <f>+Syöttöarvot!Q89</f>
        <v>4.7053665991473323E-3</v>
      </c>
      <c r="Q137" s="18">
        <f>+Syöttöarvot!R89</f>
        <v>4.7053665991473323E-3</v>
      </c>
    </row>
    <row r="138" spans="2:17" hidden="1" x14ac:dyDescent="0.25">
      <c r="B138" s="12" t="s">
        <v>28</v>
      </c>
      <c r="C138" s="18">
        <f>+Syöttöarvot!D90</f>
        <v>1.3166123055060157E-4</v>
      </c>
      <c r="D138" s="18">
        <f>+Syöttöarvot!E90</f>
        <v>2.3021631825575082E-4</v>
      </c>
      <c r="E138" s="18">
        <f>+Syöttöarvot!F90</f>
        <v>3.2871208254454671E-4</v>
      </c>
      <c r="F138" s="18">
        <f>+Syöttöarvot!G90</f>
        <v>4.6358720854656116E-4</v>
      </c>
      <c r="G138" s="18">
        <f>+Syöttöarvot!H90</f>
        <v>6.4615901006409701E-4</v>
      </c>
      <c r="H138" s="18">
        <f>+Syöttöarvot!I90</f>
        <v>8.9059437971847279E-4</v>
      </c>
      <c r="I138" s="18">
        <f>+Syöttöarvot!J90</f>
        <v>1.2144484315082206E-3</v>
      </c>
      <c r="J138" s="18">
        <f>+Syöttöarvot!K90</f>
        <v>1.6392660504395153E-3</v>
      </c>
      <c r="K138" s="18">
        <f>+Syöttöarvot!L90</f>
        <v>2.1912469890450841E-3</v>
      </c>
      <c r="L138" s="18">
        <f>+Syöttöarvot!M90</f>
        <v>2.9019741447956714E-3</v>
      </c>
      <c r="M138" s="18">
        <f>+Syöttöarvot!N90</f>
        <v>3.809203602851992E-3</v>
      </c>
      <c r="N138" s="18">
        <f>+Syöttöarvot!O90</f>
        <v>4.9577139634607338E-3</v>
      </c>
      <c r="O138" s="18">
        <f>+Syöttöarvot!P90</f>
        <v>6.4002114211344375E-3</v>
      </c>
      <c r="P138" s="18">
        <f>+Syöttöarvot!Q90</f>
        <v>8.198286051478881E-3</v>
      </c>
      <c r="Q138" s="18">
        <f>+Syöttöarvot!R90</f>
        <v>1.0423413817396768E-2</v>
      </c>
    </row>
    <row r="139" spans="2:17" hidden="1" x14ac:dyDescent="0.25">
      <c r="B139" s="12" t="s">
        <v>27</v>
      </c>
      <c r="C139" s="18">
        <f>+Syöttöarvot!D91</f>
        <v>2.6332246110120314E-4</v>
      </c>
      <c r="D139" s="18">
        <f>+Syöttöarvot!E91</f>
        <v>4.6043263651150164E-4</v>
      </c>
      <c r="E139" s="18">
        <f>+Syöttöarvot!F91</f>
        <v>6.5742416508909342E-4</v>
      </c>
      <c r="F139" s="18">
        <f>+Syöttöarvot!G91</f>
        <v>9.2717441709312231E-4</v>
      </c>
      <c r="G139" s="18">
        <f>+Syöttöarvot!H91</f>
        <v>1.292318020128194E-3</v>
      </c>
      <c r="H139" s="18">
        <f>+Syöttöarvot!I91</f>
        <v>1.7811887594369456E-3</v>
      </c>
      <c r="I139" s="18">
        <f>+Syöttöarvot!J91</f>
        <v>2.4288968630164411E-3</v>
      </c>
      <c r="J139" s="18">
        <f>+Syöttöarvot!K91</f>
        <v>3.2785321008790306E-3</v>
      </c>
      <c r="K139" s="18">
        <f>+Syöttöarvot!L91</f>
        <v>4.3824939780901682E-3</v>
      </c>
      <c r="L139" s="18">
        <f>+Syöttöarvot!M91</f>
        <v>5.8039482895913428E-3</v>
      </c>
      <c r="M139" s="18">
        <f>+Syöttöarvot!N91</f>
        <v>7.618407205703984E-3</v>
      </c>
      <c r="N139" s="18">
        <f>+Syöttöarvot!O91</f>
        <v>9.9154279269214676E-3</v>
      </c>
      <c r="O139" s="18">
        <f>+Syöttöarvot!P91</f>
        <v>1.2800422842268875E-2</v>
      </c>
      <c r="P139" s="18">
        <f>+Syöttöarvot!Q91</f>
        <v>1.6396572102957762E-2</v>
      </c>
      <c r="Q139" s="18">
        <f>+Syöttöarvot!R91</f>
        <v>2.0846827634793536E-2</v>
      </c>
    </row>
    <row r="140" spans="2:17" x14ac:dyDescent="0.25">
      <c r="B140" s="12" t="s">
        <v>60</v>
      </c>
      <c r="C140" s="18">
        <f>+Syöttöarvot!D92</f>
        <v>7.3920000000000003</v>
      </c>
      <c r="D140" s="18">
        <f>+Syöttöarvot!E92</f>
        <v>6.1248000000000014</v>
      </c>
      <c r="E140" s="18">
        <f>+Syöttöarvot!F92</f>
        <v>5.28</v>
      </c>
      <c r="F140" s="18">
        <f>+Syöttöarvot!G92</f>
        <v>4.4352</v>
      </c>
      <c r="G140" s="18">
        <f>+Syöttöarvot!H92</f>
        <v>3.5904000000000007</v>
      </c>
      <c r="H140" s="18">
        <f>+Syöttöarvot!I92</f>
        <v>2.7456</v>
      </c>
      <c r="I140" s="18">
        <f>+Syöttöarvot!J92</f>
        <v>1.9008</v>
      </c>
      <c r="J140" s="18">
        <f>+Syöttöarvot!K92</f>
        <v>1.056</v>
      </c>
      <c r="K140" s="18">
        <f>+Syöttöarvot!L92</f>
        <v>0.21120000000000003</v>
      </c>
      <c r="L140" s="18">
        <f>+Syöttöarvot!M92</f>
        <v>-0.63360000000000016</v>
      </c>
      <c r="M140" s="18">
        <f>+Syöttöarvot!N92</f>
        <v>-1.4784000000000002</v>
      </c>
      <c r="N140" s="18">
        <f>+Syöttöarvot!O92</f>
        <v>-2.3232000000000004</v>
      </c>
      <c r="O140" s="18">
        <f>+Syöttöarvot!P92</f>
        <v>-3.1680000000000001</v>
      </c>
      <c r="P140" s="18">
        <f>+Syöttöarvot!Q92</f>
        <v>-4.0128000000000004</v>
      </c>
      <c r="Q140" s="18">
        <f>+Syöttöarvot!R92</f>
        <v>-4.8576000000000006</v>
      </c>
    </row>
    <row r="141" spans="2:17" x14ac:dyDescent="0.25">
      <c r="B141" s="12" t="s">
        <v>61</v>
      </c>
      <c r="C141" s="18">
        <f>+Syöttöarvot!D93</f>
        <v>0</v>
      </c>
      <c r="D141" s="18">
        <f>+Syöttöarvot!E93</f>
        <v>0</v>
      </c>
      <c r="E141" s="18">
        <f>+Syöttöarvot!F93</f>
        <v>0</v>
      </c>
      <c r="F141" s="18">
        <f>+Syöttöarvot!G93</f>
        <v>0</v>
      </c>
      <c r="G141" s="18">
        <f>+Syöttöarvot!H93</f>
        <v>0</v>
      </c>
      <c r="H141" s="18">
        <f>+Syöttöarvot!I93</f>
        <v>0</v>
      </c>
      <c r="I141" s="18">
        <f>+Syöttöarvot!J93</f>
        <v>0</v>
      </c>
      <c r="J141" s="18">
        <f>+Syöttöarvot!K93</f>
        <v>0</v>
      </c>
      <c r="K141" s="18">
        <f>+Syöttöarvot!L93</f>
        <v>0</v>
      </c>
      <c r="L141" s="18">
        <f>+Syöttöarvot!M93</f>
        <v>0</v>
      </c>
      <c r="M141" s="18">
        <f>+Syöttöarvot!N93</f>
        <v>0</v>
      </c>
      <c r="N141" s="18">
        <f>+Syöttöarvot!O93</f>
        <v>0</v>
      </c>
      <c r="O141" s="18">
        <f>+Syöttöarvot!P93</f>
        <v>0</v>
      </c>
      <c r="P141" s="18">
        <f>+Syöttöarvot!Q93</f>
        <v>0</v>
      </c>
      <c r="Q141" s="18">
        <f>+Syöttöarvot!R93</f>
        <v>0</v>
      </c>
    </row>
    <row r="142" spans="2:17" x14ac:dyDescent="0.25">
      <c r="B142" s="12" t="s">
        <v>62</v>
      </c>
      <c r="C142" s="18">
        <f>+Syöttöarvot!D94</f>
        <v>10.92</v>
      </c>
      <c r="D142" s="18">
        <f>+Syöttöarvot!E94</f>
        <v>9.048</v>
      </c>
      <c r="E142" s="18">
        <f>+Syöttöarvot!F94</f>
        <v>7.8</v>
      </c>
      <c r="F142" s="18">
        <f>+Syöttöarvot!G94</f>
        <v>6.5519999999999996</v>
      </c>
      <c r="G142" s="18">
        <f>+Syöttöarvot!H94</f>
        <v>5.3040000000000003</v>
      </c>
      <c r="H142" s="18">
        <f>+Syöttöarvot!I94</f>
        <v>4.056</v>
      </c>
      <c r="I142" s="18">
        <f>+Syöttöarvot!J94</f>
        <v>2.8079999999999998</v>
      </c>
      <c r="J142" s="18">
        <f>+Syöttöarvot!K94</f>
        <v>1.56</v>
      </c>
      <c r="K142" s="18">
        <f>+Syöttöarvot!L94</f>
        <v>0.312</v>
      </c>
      <c r="L142" s="18">
        <f>+Syöttöarvot!M94</f>
        <v>-0.93600000000000005</v>
      </c>
      <c r="M142" s="18">
        <f>+Syöttöarvot!N94</f>
        <v>-2.1840000000000002</v>
      </c>
      <c r="N142" s="18">
        <f>+Syöttöarvot!O94</f>
        <v>-3.4320000000000004</v>
      </c>
      <c r="O142" s="18">
        <f>+Syöttöarvot!P94</f>
        <v>-4.68</v>
      </c>
      <c r="P142" s="18">
        <f>+Syöttöarvot!Q94</f>
        <v>-5.9280000000000008</v>
      </c>
      <c r="Q142" s="18">
        <f>+Syöttöarvot!R94</f>
        <v>-7.176000000000001</v>
      </c>
    </row>
    <row r="143" spans="2:17" x14ac:dyDescent="0.25">
      <c r="B143" s="12" t="s">
        <v>63</v>
      </c>
      <c r="C143" s="18">
        <f>+Syöttöarvot!D95</f>
        <v>3.2759999999999998</v>
      </c>
      <c r="D143" s="18">
        <f>+Syöttöarvot!E95</f>
        <v>2.7143999999999995</v>
      </c>
      <c r="E143" s="18">
        <f>+Syöttöarvot!F95</f>
        <v>2.34</v>
      </c>
      <c r="F143" s="18">
        <f>+Syöttöarvot!G95</f>
        <v>1.9656</v>
      </c>
      <c r="G143" s="18">
        <f>+Syöttöarvot!H95</f>
        <v>1.5911999999999997</v>
      </c>
      <c r="H143" s="18">
        <f>+Syöttöarvot!I95</f>
        <v>1.2167999999999999</v>
      </c>
      <c r="I143" s="18">
        <f>+Syöttöarvot!J95</f>
        <v>0.84239999999999982</v>
      </c>
      <c r="J143" s="18">
        <f>+Syöttöarvot!K95</f>
        <v>0.46800000000000003</v>
      </c>
      <c r="K143" s="18">
        <f>+Syöttöarvot!L95</f>
        <v>9.3599999999999989E-2</v>
      </c>
      <c r="L143" s="18">
        <f>+Syöttöarvot!M95</f>
        <v>-0.28079999999999994</v>
      </c>
      <c r="M143" s="18">
        <f>+Syöttöarvot!N95</f>
        <v>-0.6552</v>
      </c>
      <c r="N143" s="18">
        <f>+Syöttöarvot!O95</f>
        <v>-1.0295999999999998</v>
      </c>
      <c r="O143" s="18">
        <f>+Syöttöarvot!P95</f>
        <v>-1.4039999999999999</v>
      </c>
      <c r="P143" s="18">
        <f>+Syöttöarvot!Q95</f>
        <v>-1.7784</v>
      </c>
      <c r="Q143" s="18">
        <f>+Syöttöarvot!R95</f>
        <v>-2.1527999999999996</v>
      </c>
    </row>
    <row r="144" spans="2:17" ht="15.75" thickBot="1" x14ac:dyDescent="0.3">
      <c r="B144" s="19" t="s">
        <v>64</v>
      </c>
      <c r="C144" s="20">
        <f>+Syöttöarvot!D96</f>
        <v>81.759023780264286</v>
      </c>
      <c r="D144" s="20">
        <f>+Syöttöarvot!E96</f>
        <v>69.632350937458753</v>
      </c>
      <c r="E144" s="20">
        <f>+Syöttöarvot!F96</f>
        <v>61.748847273238717</v>
      </c>
      <c r="F144" s="20">
        <f>+Syöttöarvot!G96</f>
        <v>53.988530397808539</v>
      </c>
      <c r="G144" s="20">
        <f>+Syöttöarvot!H96</f>
        <v>46.263999238330662</v>
      </c>
      <c r="H144" s="20">
        <f>+Syöttöarvot!I96</f>
        <v>38.387617051615543</v>
      </c>
      <c r="I144" s="20">
        <f>+Syöttöarvot!J96</f>
        <v>29.951447581909225</v>
      </c>
      <c r="J144" s="20">
        <f>+Syöttöarvot!K96</f>
        <v>19.966160972567067</v>
      </c>
      <c r="K144" s="20">
        <f>+Syöttöarvot!L96</f>
        <v>5.3944548212266188</v>
      </c>
      <c r="L144" s="20">
        <f>+Syöttöarvot!M96</f>
        <v>-29.521763364128091</v>
      </c>
      <c r="M144" s="20">
        <f>+Syöttöarvot!N96</f>
        <v>-11.106991845801121</v>
      </c>
      <c r="N144" s="20">
        <f>+Syöttöarvot!O96</f>
        <v>-17.453844329116045</v>
      </c>
      <c r="O144" s="20">
        <f>+Syöttöarvot!P96</f>
        <v>-23.800696812430971</v>
      </c>
      <c r="P144" s="20">
        <f>+Syöttöarvot!Q96</f>
        <v>-30.147549295745897</v>
      </c>
      <c r="Q144" s="20">
        <f>+Syöttöarvot!R96</f>
        <v>-36.494401779060823</v>
      </c>
    </row>
    <row r="145" spans="2:17" ht="15.75" thickTop="1" x14ac:dyDescent="0.25">
      <c r="B145" s="12" t="s">
        <v>65</v>
      </c>
      <c r="C145" s="18">
        <f>+Syöttöarvot!D97</f>
        <v>103.34702378026429</v>
      </c>
      <c r="D145" s="18">
        <f>+Syöttöarvot!E97</f>
        <v>87.519550937458746</v>
      </c>
      <c r="E145" s="18">
        <f>+Syöttöarvot!F97</f>
        <v>77.168847273238711</v>
      </c>
      <c r="F145" s="18">
        <f>+Syöttöarvot!G97</f>
        <v>66.941330397808542</v>
      </c>
      <c r="G145" s="18">
        <f>+Syöttöarvot!H97</f>
        <v>56.74959923833066</v>
      </c>
      <c r="H145" s="18">
        <f>+Syöttöarvot!I97</f>
        <v>46.406017051615542</v>
      </c>
      <c r="I145" s="18">
        <f>+Syöttöarvot!J97</f>
        <v>35.502647581909223</v>
      </c>
      <c r="J145" s="18">
        <f>+Syöttöarvot!K97</f>
        <v>23.050160972567067</v>
      </c>
      <c r="K145" s="18">
        <f>+Syöttöarvot!L97</f>
        <v>6.0112548212266184</v>
      </c>
      <c r="L145" s="18">
        <f>+Syöttöarvot!M97</f>
        <v>-31.372163364128092</v>
      </c>
      <c r="M145" s="18">
        <f>+Syöttöarvot!N97</f>
        <v>-15.424591845801121</v>
      </c>
      <c r="N145" s="18">
        <f>+Syöttöarvot!O97</f>
        <v>-24.238644329116045</v>
      </c>
      <c r="O145" s="18">
        <f>+Syöttöarvot!P97</f>
        <v>-33.052696812430966</v>
      </c>
      <c r="P145" s="18">
        <f>+Syöttöarvot!Q97</f>
        <v>-41.866749295745898</v>
      </c>
      <c r="Q145" s="18">
        <f>+Syöttöarvot!R97</f>
        <v>-50.680801779060822</v>
      </c>
    </row>
    <row r="148" spans="2:17" x14ac:dyDescent="0.25">
      <c r="B148" s="12" t="s">
        <v>66</v>
      </c>
      <c r="C148" s="18">
        <f>+lampoteho(C128,Syöttöarvot!$D$6)</f>
        <v>55.706651215665261</v>
      </c>
      <c r="D148" s="18">
        <f>+lampoteho(D128,Syöttöarvot!$D$6)</f>
        <v>55.706651215665261</v>
      </c>
      <c r="E148" s="18">
        <f>+lampoteho(E128,Syöttöarvot!$D$6)</f>
        <v>55.706651215665261</v>
      </c>
      <c r="F148" s="18">
        <f>+lampoteho(F128,Syöttöarvot!$D$6)</f>
        <v>55.706651215665261</v>
      </c>
      <c r="G148" s="18">
        <f>+lampoteho(G128,Syöttöarvot!$D$6)</f>
        <v>55.706651215665261</v>
      </c>
      <c r="H148" s="18">
        <f>+lampoteho(H128,Syöttöarvot!$D$6)</f>
        <v>55.706651215665261</v>
      </c>
      <c r="I148" s="18">
        <f>+lampoteho(I128,Syöttöarvot!$D$6)</f>
        <v>55.706651215665261</v>
      </c>
      <c r="J148" s="18">
        <f>+lampoteho(J128,Syöttöarvot!$D$6)</f>
        <v>55.706651215665261</v>
      </c>
      <c r="K148" s="18">
        <f>+lampoteho(K128,Syöttöarvot!$D$6)</f>
        <v>55.706651215665261</v>
      </c>
      <c r="L148" s="18">
        <f>+lampoteho(L128,Syöttöarvot!$D$6)</f>
        <v>55.706651215665261</v>
      </c>
      <c r="M148" s="18">
        <f>+lampoteho(M128,Syöttöarvot!$D$6)</f>
        <v>55.706651215665261</v>
      </c>
      <c r="N148" s="18">
        <f>+lampoteho(N128,Syöttöarvot!$D$6)</f>
        <v>55.706651215665261</v>
      </c>
      <c r="O148" s="18">
        <f>+lampoteho(O128,Syöttöarvot!$D$6)</f>
        <v>55.706651215665261</v>
      </c>
      <c r="P148" s="18">
        <f>+lampoteho(P128,Syöttöarvot!$D$6)</f>
        <v>55.706651215665261</v>
      </c>
      <c r="Q148" s="18">
        <f>+lampoteho(Q128,Syöttöarvot!$D$6)</f>
        <v>55.706651215665261</v>
      </c>
    </row>
    <row r="149" spans="2:17" x14ac:dyDescent="0.25">
      <c r="B149" s="21" t="s">
        <v>67</v>
      </c>
      <c r="C149" s="22">
        <f>+C145-C148</f>
        <v>47.640372564599033</v>
      </c>
      <c r="D149" s="22">
        <f t="shared" ref="D149:Q149" si="22">+D145-D148</f>
        <v>31.812899721793485</v>
      </c>
      <c r="E149" s="22">
        <f t="shared" si="22"/>
        <v>21.462196057573451</v>
      </c>
      <c r="F149" s="22">
        <f t="shared" si="22"/>
        <v>11.234679182143282</v>
      </c>
      <c r="G149" s="22">
        <f t="shared" si="22"/>
        <v>1.0429480226653993</v>
      </c>
      <c r="H149" s="22">
        <f t="shared" si="22"/>
        <v>-9.3006341640497183</v>
      </c>
      <c r="I149" s="22">
        <f t="shared" si="22"/>
        <v>-20.204003633756038</v>
      </c>
      <c r="J149" s="22">
        <f t="shared" si="22"/>
        <v>-32.65649024309819</v>
      </c>
      <c r="K149" s="22">
        <f t="shared" si="22"/>
        <v>-49.695396394438646</v>
      </c>
      <c r="L149" s="22">
        <f t="shared" si="22"/>
        <v>-87.078814579793345</v>
      </c>
      <c r="M149" s="22">
        <f t="shared" si="22"/>
        <v>-71.131243061466378</v>
      </c>
      <c r="N149" s="22">
        <f t="shared" si="22"/>
        <v>-79.945295544781303</v>
      </c>
      <c r="O149" s="22">
        <f t="shared" si="22"/>
        <v>-88.759348028096227</v>
      </c>
      <c r="P149" s="22">
        <f t="shared" si="22"/>
        <v>-97.573400511411165</v>
      </c>
      <c r="Q149" s="22">
        <f t="shared" si="22"/>
        <v>-106.38745299472609</v>
      </c>
    </row>
    <row r="150" spans="2:17" x14ac:dyDescent="0.25">
      <c r="C150" s="23">
        <f>+IF(C149&gt;0,C149,IF(C149&lt;0,0))</f>
        <v>47.640372564599033</v>
      </c>
      <c r="D150" s="24">
        <f t="shared" ref="D150:Q150" si="23">+IF(D149&gt;0,D149,IF(D149&lt;0,0))</f>
        <v>31.812899721793485</v>
      </c>
      <c r="E150" s="24">
        <f t="shared" si="23"/>
        <v>21.462196057573451</v>
      </c>
      <c r="F150" s="24">
        <f t="shared" si="23"/>
        <v>11.234679182143282</v>
      </c>
      <c r="G150" s="24">
        <f t="shared" si="23"/>
        <v>1.0429480226653993</v>
      </c>
      <c r="H150" s="24">
        <f t="shared" si="23"/>
        <v>0</v>
      </c>
      <c r="I150" s="24">
        <f t="shared" si="23"/>
        <v>0</v>
      </c>
      <c r="J150" s="24">
        <f t="shared" si="23"/>
        <v>0</v>
      </c>
      <c r="K150" s="24">
        <f t="shared" si="23"/>
        <v>0</v>
      </c>
      <c r="L150" s="24">
        <f t="shared" si="23"/>
        <v>0</v>
      </c>
      <c r="M150" s="24">
        <f t="shared" si="23"/>
        <v>0</v>
      </c>
      <c r="N150" s="24">
        <f t="shared" si="23"/>
        <v>0</v>
      </c>
      <c r="O150" s="24">
        <f t="shared" si="23"/>
        <v>0</v>
      </c>
      <c r="P150" s="24">
        <f t="shared" si="23"/>
        <v>0</v>
      </c>
      <c r="Q150" s="25">
        <f t="shared" si="23"/>
        <v>0</v>
      </c>
    </row>
    <row r="151" spans="2:17" x14ac:dyDescent="0.25">
      <c r="B151" s="12" t="s">
        <v>68</v>
      </c>
      <c r="C151" s="12">
        <v>0</v>
      </c>
      <c r="D151" s="12">
        <v>0.3</v>
      </c>
      <c r="E151" s="12">
        <v>1</v>
      </c>
      <c r="F151" s="12">
        <v>2.5</v>
      </c>
      <c r="G151" s="12">
        <v>5.4</v>
      </c>
      <c r="H151" s="12">
        <v>10.3</v>
      </c>
      <c r="I151" s="12">
        <v>18.200000000000003</v>
      </c>
      <c r="J151" s="12">
        <v>31.200000000000003</v>
      </c>
      <c r="K151" s="12">
        <v>49.400000000000006</v>
      </c>
      <c r="L151" s="12">
        <v>61.000000000000007</v>
      </c>
      <c r="M151" s="12">
        <v>72.800000000000011</v>
      </c>
      <c r="N151" s="12">
        <v>87.000000000000014</v>
      </c>
      <c r="O151" s="12">
        <v>97.700000000000017</v>
      </c>
      <c r="P151" s="12">
        <v>99.90000000000002</v>
      </c>
      <c r="Q151" s="12">
        <v>100.00000000000001</v>
      </c>
    </row>
    <row r="152" spans="2:17" x14ac:dyDescent="0.25">
      <c r="B152" s="12" t="s">
        <v>69</v>
      </c>
      <c r="C152" s="12">
        <v>0</v>
      </c>
      <c r="D152" s="12">
        <v>0.3</v>
      </c>
      <c r="E152" s="12">
        <v>0.7</v>
      </c>
      <c r="F152" s="12">
        <v>1.5</v>
      </c>
      <c r="G152" s="12">
        <v>2.9</v>
      </c>
      <c r="H152" s="12">
        <v>4.9000000000000004</v>
      </c>
      <c r="I152" s="12">
        <v>7.9</v>
      </c>
      <c r="J152" s="12">
        <v>13</v>
      </c>
      <c r="K152" s="12">
        <v>18.2</v>
      </c>
      <c r="L152" s="12">
        <v>11.6</v>
      </c>
      <c r="M152" s="12">
        <v>11.8</v>
      </c>
      <c r="N152" s="12">
        <v>14.2</v>
      </c>
      <c r="O152" s="12">
        <v>10.7</v>
      </c>
      <c r="P152" s="12">
        <v>2.2000000000000002</v>
      </c>
      <c r="Q152" s="12">
        <v>0.1</v>
      </c>
    </row>
    <row r="153" spans="2:17" x14ac:dyDescent="0.25">
      <c r="B153" s="12" t="s">
        <v>70</v>
      </c>
      <c r="C153" s="18">
        <v>0</v>
      </c>
      <c r="D153" s="18">
        <v>26.28</v>
      </c>
      <c r="E153" s="18">
        <v>61.319999999999993</v>
      </c>
      <c r="F153" s="18">
        <v>131.39999999999998</v>
      </c>
      <c r="G153" s="18">
        <v>254.03999999999996</v>
      </c>
      <c r="H153" s="18">
        <v>429.24</v>
      </c>
      <c r="I153" s="18">
        <v>692.04</v>
      </c>
      <c r="J153" s="18">
        <v>1138.8000000000002</v>
      </c>
      <c r="K153" s="18">
        <v>1594.3199999999997</v>
      </c>
      <c r="L153" s="18">
        <v>1016.1599999999999</v>
      </c>
      <c r="M153" s="18">
        <v>1033.68</v>
      </c>
      <c r="N153" s="18">
        <v>1243.92</v>
      </c>
      <c r="O153" s="18">
        <v>937.31999999999994</v>
      </c>
      <c r="P153" s="18">
        <v>192.72000000000003</v>
      </c>
      <c r="Q153" s="18">
        <v>8.76</v>
      </c>
    </row>
    <row r="155" spans="2:17" x14ac:dyDescent="0.25">
      <c r="B155" s="26" t="s">
        <v>71</v>
      </c>
      <c r="C155" s="22">
        <f>+C149*C153</f>
        <v>0</v>
      </c>
      <c r="D155" s="22">
        <f t="shared" ref="D155:Q155" si="24">+D149*D153</f>
        <v>836.04300468873282</v>
      </c>
      <c r="E155" s="22">
        <f t="shared" si="24"/>
        <v>1316.0618622504039</v>
      </c>
      <c r="F155" s="22">
        <f t="shared" si="24"/>
        <v>1476.2368445336269</v>
      </c>
      <c r="G155" s="22">
        <f t="shared" si="24"/>
        <v>264.95051567791802</v>
      </c>
      <c r="H155" s="22">
        <f t="shared" si="24"/>
        <v>-3992.2042085767011</v>
      </c>
      <c r="I155" s="22">
        <f t="shared" si="24"/>
        <v>-13981.978674704527</v>
      </c>
      <c r="J155" s="22">
        <f t="shared" si="24"/>
        <v>-37189.211088840224</v>
      </c>
      <c r="K155" s="22">
        <f t="shared" si="24"/>
        <v>-79230.364379581413</v>
      </c>
      <c r="L155" s="22">
        <f t="shared" si="24"/>
        <v>-88486.008223402794</v>
      </c>
      <c r="M155" s="22">
        <f t="shared" si="24"/>
        <v>-73526.943327776564</v>
      </c>
      <c r="N155" s="22">
        <f t="shared" si="24"/>
        <v>-99445.552034064371</v>
      </c>
      <c r="O155" s="22">
        <f t="shared" si="24"/>
        <v>-83195.912093695151</v>
      </c>
      <c r="P155" s="22">
        <f t="shared" si="24"/>
        <v>-18804.345746559164</v>
      </c>
      <c r="Q155" s="22">
        <f t="shared" si="24"/>
        <v>-931.95408823380058</v>
      </c>
    </row>
    <row r="156" spans="2:17" x14ac:dyDescent="0.25">
      <c r="B156" s="27"/>
      <c r="C156" s="24">
        <f>IF(C155&gt;0,C155,IF(C155=0,0,IF(C155&lt;0,0)))</f>
        <v>0</v>
      </c>
      <c r="D156" s="24">
        <f t="shared" ref="D156:Q156" si="25">IF(D155&gt;0,D155,IF(D155=0,0,IF(D155&lt;0,0)))</f>
        <v>836.04300468873282</v>
      </c>
      <c r="E156" s="24">
        <f t="shared" si="25"/>
        <v>1316.0618622504039</v>
      </c>
      <c r="F156" s="24">
        <f t="shared" si="25"/>
        <v>1476.2368445336269</v>
      </c>
      <c r="G156" s="24">
        <f t="shared" si="25"/>
        <v>264.95051567791802</v>
      </c>
      <c r="H156" s="24">
        <f t="shared" si="25"/>
        <v>0</v>
      </c>
      <c r="I156" s="24">
        <f t="shared" si="25"/>
        <v>0</v>
      </c>
      <c r="J156" s="24">
        <f t="shared" si="25"/>
        <v>0</v>
      </c>
      <c r="K156" s="24">
        <f t="shared" si="25"/>
        <v>0</v>
      </c>
      <c r="L156" s="24">
        <f t="shared" si="25"/>
        <v>0</v>
      </c>
      <c r="M156" s="24">
        <f t="shared" si="25"/>
        <v>0</v>
      </c>
      <c r="N156" s="24">
        <f t="shared" si="25"/>
        <v>0</v>
      </c>
      <c r="O156" s="24">
        <f t="shared" si="25"/>
        <v>0</v>
      </c>
      <c r="P156" s="24">
        <f t="shared" si="25"/>
        <v>0</v>
      </c>
      <c r="Q156" s="25">
        <f t="shared" si="25"/>
        <v>0</v>
      </c>
    </row>
    <row r="157" spans="2:17" x14ac:dyDescent="0.25">
      <c r="C157" s="18">
        <f>+C156</f>
        <v>0</v>
      </c>
      <c r="D157" s="18">
        <f>+D156+C157</f>
        <v>836.04300468873282</v>
      </c>
      <c r="E157" s="18">
        <f t="shared" ref="E157" si="26">+E156+D157</f>
        <v>2152.1048669391366</v>
      </c>
      <c r="F157" s="18">
        <f t="shared" ref="F157" si="27">+F156+E157</f>
        <v>3628.3417114727636</v>
      </c>
      <c r="G157" s="18">
        <f t="shared" ref="G157" si="28">+G156+F157</f>
        <v>3893.2922271506814</v>
      </c>
      <c r="H157" s="18">
        <f t="shared" ref="H157" si="29">+H156+G157</f>
        <v>3893.2922271506814</v>
      </c>
      <c r="I157" s="18">
        <f t="shared" ref="I157" si="30">+I156+H157</f>
        <v>3893.2922271506814</v>
      </c>
      <c r="J157" s="18">
        <f t="shared" ref="J157" si="31">+J156+I157</f>
        <v>3893.2922271506814</v>
      </c>
      <c r="K157" s="18">
        <f t="shared" ref="K157" si="32">+K156+J157</f>
        <v>3893.2922271506814</v>
      </c>
      <c r="L157" s="18">
        <f t="shared" ref="L157" si="33">+L156+K157</f>
        <v>3893.2922271506814</v>
      </c>
      <c r="M157" s="18">
        <f t="shared" ref="M157" si="34">+M156+L157</f>
        <v>3893.2922271506814</v>
      </c>
      <c r="N157" s="18">
        <f t="shared" ref="N157" si="35">+N156+M157</f>
        <v>3893.2922271506814</v>
      </c>
      <c r="O157" s="18">
        <f t="shared" ref="O157" si="36">+O156+N157</f>
        <v>3893.2922271506814</v>
      </c>
      <c r="P157" s="18">
        <f t="shared" ref="P157" si="37">+P156+O157</f>
        <v>3893.2922271506814</v>
      </c>
      <c r="Q157" s="18">
        <f t="shared" ref="Q157" si="38">+Q156+P157</f>
        <v>3893.2922271506814</v>
      </c>
    </row>
    <row r="158" spans="2:17" x14ac:dyDescent="0.25">
      <c r="C158" s="18"/>
      <c r="D158" s="18"/>
      <c r="E158" s="18"/>
      <c r="F158" s="18"/>
      <c r="G158" s="18"/>
      <c r="H158" s="18"/>
      <c r="I158" s="18"/>
      <c r="J158" s="18"/>
      <c r="K158" s="18"/>
      <c r="L158" s="18"/>
      <c r="M158" s="18"/>
      <c r="N158" s="18"/>
      <c r="O158" s="18"/>
      <c r="P158" s="18"/>
      <c r="Q158" s="18"/>
    </row>
    <row r="159" spans="2:17" x14ac:dyDescent="0.25">
      <c r="B159" s="12" t="s">
        <v>75</v>
      </c>
      <c r="C159" s="18"/>
      <c r="D159" s="18"/>
      <c r="E159" s="18"/>
      <c r="F159" s="18"/>
      <c r="G159" s="18"/>
      <c r="H159" s="18"/>
      <c r="I159" s="18"/>
      <c r="J159" s="18"/>
      <c r="K159" s="18"/>
      <c r="L159" s="18"/>
      <c r="M159" s="18"/>
      <c r="N159" s="18"/>
      <c r="O159" s="18"/>
      <c r="P159" s="18"/>
      <c r="Q159" s="18"/>
    </row>
    <row r="160" spans="2:17" x14ac:dyDescent="0.25">
      <c r="B160" s="12" t="s">
        <v>32</v>
      </c>
    </row>
    <row r="161" spans="2:17" x14ac:dyDescent="0.25">
      <c r="B161" s="12" t="s">
        <v>56</v>
      </c>
      <c r="C161" s="17">
        <f>+Syöttöarvot!D100</f>
        <v>-32</v>
      </c>
      <c r="D161" s="17">
        <f>+Syöttöarvot!E100</f>
        <v>-26</v>
      </c>
      <c r="E161" s="17">
        <f>+Syöttöarvot!F100</f>
        <v>-22</v>
      </c>
      <c r="F161" s="17">
        <f>+Syöttöarvot!G100</f>
        <v>-18</v>
      </c>
      <c r="G161" s="17">
        <f>+Syöttöarvot!H100</f>
        <v>-14</v>
      </c>
      <c r="H161" s="17">
        <f>+Syöttöarvot!I100</f>
        <v>-10</v>
      </c>
      <c r="I161" s="17">
        <f>+Syöttöarvot!J100</f>
        <v>-6</v>
      </c>
      <c r="J161" s="17">
        <f>+Syöttöarvot!K100</f>
        <v>-2</v>
      </c>
      <c r="K161" s="17">
        <f>+Syöttöarvot!L100</f>
        <v>2</v>
      </c>
      <c r="L161" s="17">
        <f>+Syöttöarvot!M100</f>
        <v>6</v>
      </c>
      <c r="M161" s="17">
        <f>+Syöttöarvot!N100</f>
        <v>10</v>
      </c>
      <c r="N161" s="17">
        <f>+Syöttöarvot!O100</f>
        <v>14</v>
      </c>
      <c r="O161" s="17">
        <f>+Syöttöarvot!P100</f>
        <v>18</v>
      </c>
      <c r="P161" s="17">
        <f>+Syöttöarvot!Q100</f>
        <v>22</v>
      </c>
      <c r="Q161" s="17">
        <f>+Syöttöarvot!R100</f>
        <v>26</v>
      </c>
    </row>
    <row r="162" spans="2:17" x14ac:dyDescent="0.25">
      <c r="B162" s="12" t="s">
        <v>57</v>
      </c>
      <c r="C162" s="12">
        <f>+Syöttöarvot!D101</f>
        <v>3</v>
      </c>
      <c r="D162" s="12">
        <f>+Syöttöarvot!E101</f>
        <v>3</v>
      </c>
      <c r="E162" s="12">
        <f>+Syöttöarvot!F101</f>
        <v>3</v>
      </c>
      <c r="F162" s="12">
        <f>+Syöttöarvot!G101</f>
        <v>3</v>
      </c>
      <c r="G162" s="12">
        <f>+Syöttöarvot!H101</f>
        <v>3</v>
      </c>
      <c r="H162" s="12">
        <f>+Syöttöarvot!I101</f>
        <v>3</v>
      </c>
      <c r="I162" s="12">
        <f>+Syöttöarvot!J101</f>
        <v>3</v>
      </c>
      <c r="J162" s="12">
        <f>+Syöttöarvot!K101</f>
        <v>3</v>
      </c>
      <c r="K162" s="12">
        <f>+Syöttöarvot!L101</f>
        <v>3</v>
      </c>
      <c r="L162" s="12">
        <f>+Syöttöarvot!M101</f>
        <v>3</v>
      </c>
      <c r="M162" s="12">
        <f>+Syöttöarvot!N101</f>
        <v>3</v>
      </c>
      <c r="N162" s="12">
        <f>+Syöttöarvot!O101</f>
        <v>3</v>
      </c>
      <c r="O162" s="12">
        <f>+Syöttöarvot!P101</f>
        <v>3</v>
      </c>
      <c r="P162" s="12">
        <f>+Syöttöarvot!Q101</f>
        <v>3</v>
      </c>
      <c r="Q162" s="12">
        <f>+Syöttöarvot!R101</f>
        <v>3</v>
      </c>
    </row>
    <row r="163" spans="2:17" x14ac:dyDescent="0.25">
      <c r="B163" s="12" t="s">
        <v>58</v>
      </c>
      <c r="C163" s="12">
        <f>+Syöttöarvot!D102</f>
        <v>200</v>
      </c>
      <c r="D163" s="12">
        <f>+Syöttöarvot!E102</f>
        <v>200</v>
      </c>
      <c r="E163" s="12">
        <f>+Syöttöarvot!F102</f>
        <v>200</v>
      </c>
      <c r="F163" s="12">
        <f>+Syöttöarvot!G102</f>
        <v>200</v>
      </c>
      <c r="G163" s="12">
        <f>+Syöttöarvot!H102</f>
        <v>200</v>
      </c>
      <c r="H163" s="12">
        <f>+Syöttöarvot!I102</f>
        <v>200</v>
      </c>
      <c r="I163" s="12">
        <f>+Syöttöarvot!J102</f>
        <v>200</v>
      </c>
      <c r="J163" s="12">
        <f>+Syöttöarvot!K102</f>
        <v>200</v>
      </c>
      <c r="K163" s="12">
        <f>+Syöttöarvot!L102</f>
        <v>200</v>
      </c>
      <c r="L163" s="12">
        <f>+Syöttöarvot!M102</f>
        <v>200</v>
      </c>
      <c r="M163" s="12">
        <f>+Syöttöarvot!N102</f>
        <v>200</v>
      </c>
      <c r="N163" s="12">
        <f>+Syöttöarvot!O102</f>
        <v>200</v>
      </c>
      <c r="O163" s="12">
        <f>+Syöttöarvot!P102</f>
        <v>200</v>
      </c>
      <c r="P163" s="12">
        <f>+Syöttöarvot!Q102</f>
        <v>200</v>
      </c>
      <c r="Q163" s="12">
        <f>+Syöttöarvot!R102</f>
        <v>200</v>
      </c>
    </row>
    <row r="164" spans="2:17" hidden="1" x14ac:dyDescent="0.25">
      <c r="B164" s="12" t="s">
        <v>29</v>
      </c>
      <c r="C164" s="18">
        <f>+Syöttöarvot!D103</f>
        <v>5938.9557551942744</v>
      </c>
      <c r="D164" s="18">
        <f>+Syöttöarvot!E103</f>
        <v>5938.9557551942744</v>
      </c>
      <c r="E164" s="18">
        <f>+Syöttöarvot!F103</f>
        <v>5938.9557551942744</v>
      </c>
      <c r="F164" s="18">
        <f>+Syöttöarvot!G103</f>
        <v>5938.9557551942744</v>
      </c>
      <c r="G164" s="18">
        <f>+Syöttöarvot!H103</f>
        <v>5938.9557551942744</v>
      </c>
      <c r="H164" s="18">
        <f>+Syöttöarvot!I103</f>
        <v>5938.9557551942744</v>
      </c>
      <c r="I164" s="18">
        <f>+Syöttöarvot!J103</f>
        <v>5938.9557551942744</v>
      </c>
      <c r="J164" s="18">
        <f>+Syöttöarvot!K103</f>
        <v>5938.9557551942744</v>
      </c>
      <c r="K164" s="18">
        <f>+Syöttöarvot!L103</f>
        <v>5938.9557551942744</v>
      </c>
      <c r="L164" s="18">
        <f>+Syöttöarvot!M103</f>
        <v>5938.9557551942744</v>
      </c>
      <c r="M164" s="18">
        <f>+Syöttöarvot!N103</f>
        <v>5938.9557551942744</v>
      </c>
      <c r="N164" s="18">
        <f>+Syöttöarvot!O103</f>
        <v>5938.9557551942744</v>
      </c>
      <c r="O164" s="18">
        <f>+Syöttöarvot!P103</f>
        <v>5938.9557551942744</v>
      </c>
      <c r="P164" s="18">
        <f>+Syöttöarvot!Q103</f>
        <v>5938.9557551942744</v>
      </c>
      <c r="Q164" s="18">
        <f>+Syöttöarvot!R103</f>
        <v>5938.9557551942744</v>
      </c>
    </row>
    <row r="165" spans="2:17" hidden="1" x14ac:dyDescent="0.25">
      <c r="B165" s="12">
        <v>0</v>
      </c>
      <c r="C165" s="18" t="e">
        <f>+Syöttöarvot!#REF!</f>
        <v>#REF!</v>
      </c>
      <c r="D165" s="18" t="e">
        <f>+Syöttöarvot!#REF!</f>
        <v>#REF!</v>
      </c>
      <c r="E165" s="18" t="e">
        <f>+Syöttöarvot!#REF!</f>
        <v>#REF!</v>
      </c>
      <c r="F165" s="18" t="e">
        <f>+Syöttöarvot!#REF!</f>
        <v>#REF!</v>
      </c>
      <c r="G165" s="18" t="e">
        <f>+Syöttöarvot!#REF!</f>
        <v>#REF!</v>
      </c>
      <c r="H165" s="18" t="e">
        <f>+Syöttöarvot!#REF!</f>
        <v>#REF!</v>
      </c>
      <c r="I165" s="18" t="e">
        <f>+Syöttöarvot!#REF!</f>
        <v>#REF!</v>
      </c>
      <c r="J165" s="18" t="e">
        <f>+Syöttöarvot!#REF!</f>
        <v>#REF!</v>
      </c>
      <c r="K165" s="18" t="e">
        <f>+Syöttöarvot!#REF!</f>
        <v>#REF!</v>
      </c>
      <c r="L165" s="18" t="e">
        <f>+Syöttöarvot!#REF!</f>
        <v>#REF!</v>
      </c>
      <c r="M165" s="18" t="e">
        <f>+Syöttöarvot!#REF!</f>
        <v>#REF!</v>
      </c>
      <c r="N165" s="18" t="e">
        <f>+Syöttöarvot!#REF!</f>
        <v>#REF!</v>
      </c>
      <c r="O165" s="18" t="e">
        <f>+Syöttöarvot!#REF!</f>
        <v>#REF!</v>
      </c>
      <c r="P165" s="18" t="e">
        <f>+Syöttöarvot!#REF!</f>
        <v>#REF!</v>
      </c>
      <c r="Q165" s="18" t="e">
        <f>+Syöttöarvot!#REF!</f>
        <v>#REF!</v>
      </c>
    </row>
    <row r="166" spans="2:17" hidden="1" x14ac:dyDescent="0.25">
      <c r="B166" s="12">
        <v>0</v>
      </c>
      <c r="C166" s="18" t="e">
        <f>+Syöttöarvot!#REF!</f>
        <v>#REF!</v>
      </c>
      <c r="D166" s="18" t="e">
        <f>+Syöttöarvot!#REF!</f>
        <v>#REF!</v>
      </c>
      <c r="E166" s="18" t="e">
        <f>+Syöttöarvot!#REF!</f>
        <v>#REF!</v>
      </c>
      <c r="F166" s="18" t="e">
        <f>+Syöttöarvot!#REF!</f>
        <v>#REF!</v>
      </c>
      <c r="G166" s="18" t="e">
        <f>+Syöttöarvot!#REF!</f>
        <v>#REF!</v>
      </c>
      <c r="H166" s="18" t="e">
        <f>+Syöttöarvot!#REF!</f>
        <v>#REF!</v>
      </c>
      <c r="I166" s="18" t="e">
        <f>+Syöttöarvot!#REF!</f>
        <v>#REF!</v>
      </c>
      <c r="J166" s="18" t="e">
        <f>+Syöttöarvot!#REF!</f>
        <v>#REF!</v>
      </c>
      <c r="K166" s="18" t="e">
        <f>+Syöttöarvot!#REF!</f>
        <v>#REF!</v>
      </c>
      <c r="L166" s="18" t="e">
        <f>+Syöttöarvot!#REF!</f>
        <v>#REF!</v>
      </c>
      <c r="M166" s="18" t="e">
        <f>+Syöttöarvot!#REF!</f>
        <v>#REF!</v>
      </c>
      <c r="N166" s="18" t="e">
        <f>+Syöttöarvot!#REF!</f>
        <v>#REF!</v>
      </c>
      <c r="O166" s="18" t="e">
        <f>+Syöttöarvot!#REF!</f>
        <v>#REF!</v>
      </c>
      <c r="P166" s="18" t="e">
        <f>+Syöttöarvot!#REF!</f>
        <v>#REF!</v>
      </c>
      <c r="Q166" s="18" t="e">
        <f>+Syöttöarvot!#REF!</f>
        <v>#REF!</v>
      </c>
    </row>
    <row r="167" spans="2:17" hidden="1" x14ac:dyDescent="0.25">
      <c r="B167" s="12" t="s">
        <v>59</v>
      </c>
      <c r="C167" s="18">
        <f>+Syöttöarvot!D104</f>
        <v>8604.1455459148565</v>
      </c>
      <c r="D167" s="18">
        <f>+Syöttöarvot!E104</f>
        <v>8844.0900429499925</v>
      </c>
      <c r="E167" s="18">
        <f>+Syöttöarvot!F104</f>
        <v>9097.6440585085329</v>
      </c>
      <c r="F167" s="18">
        <f>+Syöttöarvot!G104</f>
        <v>9469.3966055101155</v>
      </c>
      <c r="G167" s="18">
        <f>+Syöttöarvot!H104</f>
        <v>10023.845082793219</v>
      </c>
      <c r="H167" s="18">
        <f>+Syöttöarvot!I104</f>
        <v>10876.468257236555</v>
      </c>
      <c r="I167" s="18">
        <f>+Syöttöarvot!J104</f>
        <v>12257.881058605401</v>
      </c>
      <c r="J167" s="18">
        <f>+Syöttöarvot!K104</f>
        <v>14708.373821095018</v>
      </c>
      <c r="K167" s="18">
        <f>+Syöttöarvot!L104</f>
        <v>19869.532801179281</v>
      </c>
      <c r="L167" s="18">
        <f>+Syöttöarvot!M104</f>
        <v>36246.087569037889</v>
      </c>
      <c r="M167" s="18">
        <f>+Syöttöarvot!N104</f>
        <v>-695957.90906734532</v>
      </c>
      <c r="N167" s="18">
        <f>+Syöttöarvot!O104</f>
        <v>-26190.005986695895</v>
      </c>
      <c r="O167" s="18">
        <f>+Syöttöarvot!P104</f>
        <v>-11857.612103541356</v>
      </c>
      <c r="P167" s="18">
        <f>+Syöttöarvot!Q104</f>
        <v>-7049.1082120359861</v>
      </c>
      <c r="Q167" s="18">
        <f>+Syöttöarvot!R104</f>
        <v>-4693.667081654211</v>
      </c>
    </row>
    <row r="168" spans="2:17" hidden="1" x14ac:dyDescent="0.25">
      <c r="B168" s="12" t="s">
        <v>31</v>
      </c>
      <c r="C168" s="18">
        <f>+Syöttöarvot!D105</f>
        <v>8604.1455459148565</v>
      </c>
      <c r="D168" s="18">
        <f>+Syöttöarvot!E105</f>
        <v>8844.0900429499925</v>
      </c>
      <c r="E168" s="18">
        <f>+Syöttöarvot!F105</f>
        <v>9097.6440585085329</v>
      </c>
      <c r="F168" s="18">
        <f>+Syöttöarvot!G105</f>
        <v>9469.3966055101155</v>
      </c>
      <c r="G168" s="18">
        <f>+Syöttöarvot!H105</f>
        <v>10023.845082793219</v>
      </c>
      <c r="H168" s="18">
        <f>+Syöttöarvot!I105</f>
        <v>10876.468257236555</v>
      </c>
      <c r="I168" s="18">
        <f>+Syöttöarvot!J105</f>
        <v>12257.881058605401</v>
      </c>
      <c r="J168" s="18">
        <f>+Syöttöarvot!K105</f>
        <v>14708.373821095018</v>
      </c>
      <c r="K168" s="18">
        <f>+Syöttöarvot!L105</f>
        <v>19869.532801179281</v>
      </c>
      <c r="L168" s="18">
        <f>+Syöttöarvot!M105</f>
        <v>36246.087569037889</v>
      </c>
      <c r="M168" s="18">
        <f>+Syöttöarvot!N105</f>
        <v>5938.9557551942744</v>
      </c>
      <c r="N168" s="18">
        <f>+Syöttöarvot!O105</f>
        <v>5938.9557551942744</v>
      </c>
      <c r="O168" s="18">
        <f>+Syöttöarvot!P105</f>
        <v>5938.9557551942744</v>
      </c>
      <c r="P168" s="18">
        <f>+Syöttöarvot!Q105</f>
        <v>5938.9557551942744</v>
      </c>
      <c r="Q168" s="18">
        <f>+Syöttöarvot!R105</f>
        <v>5938.9557551942744</v>
      </c>
    </row>
    <row r="169" spans="2:17" hidden="1" x14ac:dyDescent="0.25">
      <c r="B169" s="12" t="s">
        <v>23</v>
      </c>
      <c r="C169" s="18">
        <f>+Syöttöarvot!D106</f>
        <v>758.08684097373691</v>
      </c>
      <c r="D169" s="18">
        <f>+Syöttöarvot!E106</f>
        <v>758.08684097373691</v>
      </c>
      <c r="E169" s="18">
        <f>+Syöttöarvot!F106</f>
        <v>758.08684097373691</v>
      </c>
      <c r="F169" s="18">
        <f>+Syöttöarvot!G106</f>
        <v>758.08684097373691</v>
      </c>
      <c r="G169" s="18">
        <f>+Syöttöarvot!H106</f>
        <v>758.08684097373691</v>
      </c>
      <c r="H169" s="18">
        <f>+Syöttöarvot!I106</f>
        <v>758.08684097373691</v>
      </c>
      <c r="I169" s="18">
        <f>+Syöttöarvot!J106</f>
        <v>758.08684097373691</v>
      </c>
      <c r="J169" s="18">
        <f>+Syöttöarvot!K106</f>
        <v>758.08684097373691</v>
      </c>
      <c r="K169" s="18">
        <f>+Syöttöarvot!L106</f>
        <v>758.08684097373691</v>
      </c>
      <c r="L169" s="18">
        <f>+Syöttöarvot!M106</f>
        <v>758.08684097373691</v>
      </c>
      <c r="M169" s="18">
        <f>+Syöttöarvot!N106</f>
        <v>758.08684097373691</v>
      </c>
      <c r="N169" s="18">
        <f>+Syöttöarvot!O106</f>
        <v>758.08684097373691</v>
      </c>
      <c r="O169" s="18">
        <f>+Syöttöarvot!P106</f>
        <v>758.08684097373691</v>
      </c>
      <c r="P169" s="18">
        <f>+Syöttöarvot!Q106</f>
        <v>758.08684097373691</v>
      </c>
      <c r="Q169" s="18">
        <f>+Syöttöarvot!R106</f>
        <v>758.08684097373691</v>
      </c>
    </row>
    <row r="170" spans="2:17" hidden="1" x14ac:dyDescent="0.25">
      <c r="B170" s="12" t="s">
        <v>24</v>
      </c>
      <c r="C170" s="18">
        <f>+Syöttöarvot!D107</f>
        <v>42.424174288527169</v>
      </c>
      <c r="D170" s="18">
        <f>+Syöttöarvot!E107</f>
        <v>74.180813660186374</v>
      </c>
      <c r="E170" s="18">
        <f>+Syöttöarvot!F107</f>
        <v>105.91833770879838</v>
      </c>
      <c r="F170" s="18">
        <f>+Syöttöarvot!G107</f>
        <v>149.3781005316697</v>
      </c>
      <c r="G170" s="18">
        <f>+Syöttöarvot!H107</f>
        <v>208.20679213176459</v>
      </c>
      <c r="H170" s="18">
        <f>+Syöttöarvot!I107</f>
        <v>286.96930013150785</v>
      </c>
      <c r="I170" s="18">
        <f>+Syöttöarvot!J107</f>
        <v>391.32227237487109</v>
      </c>
      <c r="J170" s="18">
        <f>+Syöttöarvot!K107</f>
        <v>528.20794958606598</v>
      </c>
      <c r="K170" s="18">
        <f>+Syöttöarvot!L107</f>
        <v>706.06847424786042</v>
      </c>
      <c r="L170" s="18">
        <f>+Syöttöarvot!M107</f>
        <v>935.08055776749416</v>
      </c>
      <c r="M170" s="18">
        <f>+Syöttöarvot!N107</f>
        <v>1227.410049807864</v>
      </c>
      <c r="N170" s="18">
        <f>+Syöttöarvot!O107</f>
        <v>1597.4856104484586</v>
      </c>
      <c r="O170" s="18">
        <f>+Syöttöarvot!P107</f>
        <v>2062.2903468099853</v>
      </c>
      <c r="P170" s="18">
        <f>+Syöttöarvot!Q107</f>
        <v>2641.6699499209726</v>
      </c>
      <c r="Q170" s="18">
        <f>+Syöttöarvot!R107</f>
        <v>3358.6555633834028</v>
      </c>
    </row>
    <row r="171" spans="2:17" hidden="1" x14ac:dyDescent="0.25">
      <c r="B171" s="12" t="s">
        <v>25</v>
      </c>
      <c r="C171" s="18">
        <f>+Syöttöarvot!D108</f>
        <v>3.7642932793178659E-3</v>
      </c>
      <c r="D171" s="18">
        <f>+Syöttöarvot!E108</f>
        <v>3.7642932793178659E-3</v>
      </c>
      <c r="E171" s="18">
        <f>+Syöttöarvot!F108</f>
        <v>3.7642932793178659E-3</v>
      </c>
      <c r="F171" s="18">
        <f>+Syöttöarvot!G108</f>
        <v>3.7642932793178659E-3</v>
      </c>
      <c r="G171" s="18">
        <f>+Syöttöarvot!H108</f>
        <v>3.7642932793178659E-3</v>
      </c>
      <c r="H171" s="18">
        <f>+Syöttöarvot!I108</f>
        <v>3.7642932793178659E-3</v>
      </c>
      <c r="I171" s="18">
        <f>+Syöttöarvot!J108</f>
        <v>3.7642932793178659E-3</v>
      </c>
      <c r="J171" s="18">
        <f>+Syöttöarvot!K108</f>
        <v>3.7642932793178659E-3</v>
      </c>
      <c r="K171" s="18">
        <f>+Syöttöarvot!L108</f>
        <v>3.7642932793178659E-3</v>
      </c>
      <c r="L171" s="18">
        <f>+Syöttöarvot!M108</f>
        <v>3.7642932793178659E-3</v>
      </c>
      <c r="M171" s="18">
        <f>+Syöttöarvot!N108</f>
        <v>3.7642932793178659E-3</v>
      </c>
      <c r="N171" s="18">
        <f>+Syöttöarvot!O108</f>
        <v>3.7642932793178659E-3</v>
      </c>
      <c r="O171" s="18">
        <f>+Syöttöarvot!P108</f>
        <v>3.7642932793178659E-3</v>
      </c>
      <c r="P171" s="18">
        <f>+Syöttöarvot!Q108</f>
        <v>3.7642932793178659E-3</v>
      </c>
      <c r="Q171" s="18">
        <f>+Syöttöarvot!R108</f>
        <v>3.7642932793178659E-3</v>
      </c>
    </row>
    <row r="172" spans="2:17" hidden="1" x14ac:dyDescent="0.25">
      <c r="B172" s="12" t="s">
        <v>26</v>
      </c>
      <c r="C172" s="18">
        <f>+Syöttöarvot!D109</f>
        <v>4.7053665991473323E-3</v>
      </c>
      <c r="D172" s="18">
        <f>+Syöttöarvot!E109</f>
        <v>4.7053665991473323E-3</v>
      </c>
      <c r="E172" s="18">
        <f>+Syöttöarvot!F109</f>
        <v>4.7053665991473323E-3</v>
      </c>
      <c r="F172" s="18">
        <f>+Syöttöarvot!G109</f>
        <v>4.7053665991473323E-3</v>
      </c>
      <c r="G172" s="18">
        <f>+Syöttöarvot!H109</f>
        <v>4.7053665991473323E-3</v>
      </c>
      <c r="H172" s="18">
        <f>+Syöttöarvot!I109</f>
        <v>4.7053665991473323E-3</v>
      </c>
      <c r="I172" s="18">
        <f>+Syöttöarvot!J109</f>
        <v>4.7053665991473323E-3</v>
      </c>
      <c r="J172" s="18">
        <f>+Syöttöarvot!K109</f>
        <v>4.7053665991473323E-3</v>
      </c>
      <c r="K172" s="18">
        <f>+Syöttöarvot!L109</f>
        <v>4.7053665991473323E-3</v>
      </c>
      <c r="L172" s="18">
        <f>+Syöttöarvot!M109</f>
        <v>4.7053665991473323E-3</v>
      </c>
      <c r="M172" s="18">
        <f>+Syöttöarvot!N109</f>
        <v>4.7053665991473323E-3</v>
      </c>
      <c r="N172" s="18">
        <f>+Syöttöarvot!O109</f>
        <v>4.7053665991473323E-3</v>
      </c>
      <c r="O172" s="18">
        <f>+Syöttöarvot!P109</f>
        <v>4.7053665991473323E-3</v>
      </c>
      <c r="P172" s="18">
        <f>+Syöttöarvot!Q109</f>
        <v>4.7053665991473323E-3</v>
      </c>
      <c r="Q172" s="18">
        <f>+Syöttöarvot!R109</f>
        <v>4.7053665991473323E-3</v>
      </c>
    </row>
    <row r="173" spans="2:17" hidden="1" x14ac:dyDescent="0.25">
      <c r="B173" s="12" t="s">
        <v>28</v>
      </c>
      <c r="C173" s="18">
        <f>+Syöttöarvot!D110</f>
        <v>1.3166123055060157E-4</v>
      </c>
      <c r="D173" s="18">
        <f>+Syöttöarvot!E110</f>
        <v>2.3021631825575082E-4</v>
      </c>
      <c r="E173" s="18">
        <f>+Syöttöarvot!F110</f>
        <v>3.2871208254454671E-4</v>
      </c>
      <c r="F173" s="18">
        <f>+Syöttöarvot!G110</f>
        <v>4.6358720854656116E-4</v>
      </c>
      <c r="G173" s="18">
        <f>+Syöttöarvot!H110</f>
        <v>6.4615901006409701E-4</v>
      </c>
      <c r="H173" s="18">
        <f>+Syöttöarvot!I110</f>
        <v>8.9059437971847279E-4</v>
      </c>
      <c r="I173" s="18">
        <f>+Syöttöarvot!J110</f>
        <v>1.2144484315082206E-3</v>
      </c>
      <c r="J173" s="18">
        <f>+Syöttöarvot!K110</f>
        <v>1.6392660504395153E-3</v>
      </c>
      <c r="K173" s="18">
        <f>+Syöttöarvot!L110</f>
        <v>2.1912469890450841E-3</v>
      </c>
      <c r="L173" s="18">
        <f>+Syöttöarvot!M110</f>
        <v>2.9019741447956714E-3</v>
      </c>
      <c r="M173" s="18">
        <f>+Syöttöarvot!N110</f>
        <v>3.809203602851992E-3</v>
      </c>
      <c r="N173" s="18">
        <f>+Syöttöarvot!O110</f>
        <v>4.9577139634607338E-3</v>
      </c>
      <c r="O173" s="18">
        <f>+Syöttöarvot!P110</f>
        <v>6.4002114211344375E-3</v>
      </c>
      <c r="P173" s="18">
        <f>+Syöttöarvot!Q110</f>
        <v>8.198286051478881E-3</v>
      </c>
      <c r="Q173" s="18">
        <f>+Syöttöarvot!R110</f>
        <v>1.0423413817396768E-2</v>
      </c>
    </row>
    <row r="174" spans="2:17" hidden="1" x14ac:dyDescent="0.25">
      <c r="B174" s="12" t="s">
        <v>27</v>
      </c>
      <c r="C174" s="18">
        <f>+Syöttöarvot!D111</f>
        <v>2.6332246110120314E-4</v>
      </c>
      <c r="D174" s="18">
        <f>+Syöttöarvot!E111</f>
        <v>4.6043263651150164E-4</v>
      </c>
      <c r="E174" s="18">
        <f>+Syöttöarvot!F111</f>
        <v>6.5742416508909342E-4</v>
      </c>
      <c r="F174" s="18">
        <f>+Syöttöarvot!G111</f>
        <v>9.2717441709312231E-4</v>
      </c>
      <c r="G174" s="18">
        <f>+Syöttöarvot!H111</f>
        <v>1.292318020128194E-3</v>
      </c>
      <c r="H174" s="18">
        <f>+Syöttöarvot!I111</f>
        <v>1.7811887594369456E-3</v>
      </c>
      <c r="I174" s="18">
        <f>+Syöttöarvot!J111</f>
        <v>2.4288968630164411E-3</v>
      </c>
      <c r="J174" s="18">
        <f>+Syöttöarvot!K111</f>
        <v>3.2785321008790306E-3</v>
      </c>
      <c r="K174" s="18">
        <f>+Syöttöarvot!L111</f>
        <v>4.3824939780901682E-3</v>
      </c>
      <c r="L174" s="18">
        <f>+Syöttöarvot!M111</f>
        <v>5.8039482895913428E-3</v>
      </c>
      <c r="M174" s="18">
        <f>+Syöttöarvot!N111</f>
        <v>7.618407205703984E-3</v>
      </c>
      <c r="N174" s="18">
        <f>+Syöttöarvot!O111</f>
        <v>9.9154279269214676E-3</v>
      </c>
      <c r="O174" s="18">
        <f>+Syöttöarvot!P111</f>
        <v>1.2800422842268875E-2</v>
      </c>
      <c r="P174" s="18">
        <f>+Syöttöarvot!Q111</f>
        <v>1.6396572102957762E-2</v>
      </c>
      <c r="Q174" s="18">
        <f>+Syöttöarvot!R111</f>
        <v>2.0846827634793536E-2</v>
      </c>
    </row>
    <row r="175" spans="2:17" x14ac:dyDescent="0.25">
      <c r="B175" s="12" t="s">
        <v>60</v>
      </c>
      <c r="C175" s="18">
        <f>+Syöttöarvot!D112</f>
        <v>7.3920000000000003</v>
      </c>
      <c r="D175" s="18">
        <f>+Syöttöarvot!E112</f>
        <v>6.1248000000000014</v>
      </c>
      <c r="E175" s="18">
        <f>+Syöttöarvot!F112</f>
        <v>5.28</v>
      </c>
      <c r="F175" s="18">
        <f>+Syöttöarvot!G112</f>
        <v>4.4352</v>
      </c>
      <c r="G175" s="18">
        <f>+Syöttöarvot!H112</f>
        <v>3.5904000000000007</v>
      </c>
      <c r="H175" s="18">
        <f>+Syöttöarvot!I112</f>
        <v>2.7456</v>
      </c>
      <c r="I175" s="18">
        <f>+Syöttöarvot!J112</f>
        <v>1.9008</v>
      </c>
      <c r="J175" s="18">
        <f>+Syöttöarvot!K112</f>
        <v>1.056</v>
      </c>
      <c r="K175" s="18">
        <f>+Syöttöarvot!L112</f>
        <v>0.21120000000000003</v>
      </c>
      <c r="L175" s="18">
        <f>+Syöttöarvot!M112</f>
        <v>-0.63360000000000016</v>
      </c>
      <c r="M175" s="18">
        <f>+Syöttöarvot!N112</f>
        <v>-1.4784000000000002</v>
      </c>
      <c r="N175" s="18">
        <f>+Syöttöarvot!O112</f>
        <v>-2.3232000000000004</v>
      </c>
      <c r="O175" s="18">
        <f>+Syöttöarvot!P112</f>
        <v>-3.1680000000000001</v>
      </c>
      <c r="P175" s="18">
        <f>+Syöttöarvot!Q112</f>
        <v>-4.0128000000000004</v>
      </c>
      <c r="Q175" s="18">
        <f>+Syöttöarvot!R112</f>
        <v>-4.8576000000000006</v>
      </c>
    </row>
    <row r="176" spans="2:17" x14ac:dyDescent="0.25">
      <c r="B176" s="12" t="s">
        <v>61</v>
      </c>
      <c r="C176" s="18">
        <f>+Syöttöarvot!D113</f>
        <v>0</v>
      </c>
      <c r="D176" s="18">
        <f>+Syöttöarvot!E113</f>
        <v>0</v>
      </c>
      <c r="E176" s="18">
        <f>+Syöttöarvot!F113</f>
        <v>0</v>
      </c>
      <c r="F176" s="18">
        <f>+Syöttöarvot!G113</f>
        <v>0</v>
      </c>
      <c r="G176" s="18">
        <f>+Syöttöarvot!H113</f>
        <v>0</v>
      </c>
      <c r="H176" s="18">
        <f>+Syöttöarvot!I113</f>
        <v>0</v>
      </c>
      <c r="I176" s="18">
        <f>+Syöttöarvot!J113</f>
        <v>0</v>
      </c>
      <c r="J176" s="18">
        <f>+Syöttöarvot!K113</f>
        <v>0</v>
      </c>
      <c r="K176" s="18">
        <f>+Syöttöarvot!L113</f>
        <v>0</v>
      </c>
      <c r="L176" s="18">
        <f>+Syöttöarvot!M113</f>
        <v>0</v>
      </c>
      <c r="M176" s="18">
        <f>+Syöttöarvot!N113</f>
        <v>0</v>
      </c>
      <c r="N176" s="18">
        <f>+Syöttöarvot!O113</f>
        <v>0</v>
      </c>
      <c r="O176" s="18">
        <f>+Syöttöarvot!P113</f>
        <v>0</v>
      </c>
      <c r="P176" s="18">
        <f>+Syöttöarvot!Q113</f>
        <v>0</v>
      </c>
      <c r="Q176" s="18">
        <f>+Syöttöarvot!R113</f>
        <v>0</v>
      </c>
    </row>
    <row r="177" spans="2:17" x14ac:dyDescent="0.25">
      <c r="B177" s="12" t="s">
        <v>62</v>
      </c>
      <c r="C177" s="18">
        <f>+Syöttöarvot!D114</f>
        <v>10.92</v>
      </c>
      <c r="D177" s="18">
        <f>+Syöttöarvot!E114</f>
        <v>9.048</v>
      </c>
      <c r="E177" s="18">
        <f>+Syöttöarvot!F114</f>
        <v>7.8</v>
      </c>
      <c r="F177" s="18">
        <f>+Syöttöarvot!G114</f>
        <v>6.5519999999999996</v>
      </c>
      <c r="G177" s="18">
        <f>+Syöttöarvot!H114</f>
        <v>5.3040000000000003</v>
      </c>
      <c r="H177" s="18">
        <f>+Syöttöarvot!I114</f>
        <v>4.056</v>
      </c>
      <c r="I177" s="18">
        <f>+Syöttöarvot!J114</f>
        <v>2.8079999999999998</v>
      </c>
      <c r="J177" s="18">
        <f>+Syöttöarvot!K114</f>
        <v>1.56</v>
      </c>
      <c r="K177" s="18">
        <f>+Syöttöarvot!L114</f>
        <v>0.312</v>
      </c>
      <c r="L177" s="18">
        <f>+Syöttöarvot!M114</f>
        <v>-0.93600000000000005</v>
      </c>
      <c r="M177" s="18">
        <f>+Syöttöarvot!N114</f>
        <v>-2.1840000000000002</v>
      </c>
      <c r="N177" s="18">
        <f>+Syöttöarvot!O114</f>
        <v>-3.4320000000000004</v>
      </c>
      <c r="O177" s="18">
        <f>+Syöttöarvot!P114</f>
        <v>-4.68</v>
      </c>
      <c r="P177" s="18">
        <f>+Syöttöarvot!Q114</f>
        <v>-5.9280000000000008</v>
      </c>
      <c r="Q177" s="18">
        <f>+Syöttöarvot!R114</f>
        <v>-7.176000000000001</v>
      </c>
    </row>
    <row r="178" spans="2:17" x14ac:dyDescent="0.25">
      <c r="B178" s="12" t="s">
        <v>63</v>
      </c>
      <c r="C178" s="18">
        <f>+Syöttöarvot!D115</f>
        <v>3.2759999999999998</v>
      </c>
      <c r="D178" s="18">
        <f>+Syöttöarvot!E115</f>
        <v>2.7143999999999995</v>
      </c>
      <c r="E178" s="18">
        <f>+Syöttöarvot!F115</f>
        <v>2.34</v>
      </c>
      <c r="F178" s="18">
        <f>+Syöttöarvot!G115</f>
        <v>1.9656</v>
      </c>
      <c r="G178" s="18">
        <f>+Syöttöarvot!H115</f>
        <v>1.5911999999999997</v>
      </c>
      <c r="H178" s="18">
        <f>+Syöttöarvot!I115</f>
        <v>1.2167999999999999</v>
      </c>
      <c r="I178" s="18">
        <f>+Syöttöarvot!J115</f>
        <v>0.84239999999999982</v>
      </c>
      <c r="J178" s="18">
        <f>+Syöttöarvot!K115</f>
        <v>0.46800000000000003</v>
      </c>
      <c r="K178" s="18">
        <f>+Syöttöarvot!L115</f>
        <v>9.3599999999999989E-2</v>
      </c>
      <c r="L178" s="18">
        <f>+Syöttöarvot!M115</f>
        <v>-0.28079999999999994</v>
      </c>
      <c r="M178" s="18">
        <f>+Syöttöarvot!N115</f>
        <v>-0.6552</v>
      </c>
      <c r="N178" s="18">
        <f>+Syöttöarvot!O115</f>
        <v>-1.0295999999999998</v>
      </c>
      <c r="O178" s="18">
        <f>+Syöttöarvot!P115</f>
        <v>-1.4039999999999999</v>
      </c>
      <c r="P178" s="18">
        <f>+Syöttöarvot!Q115</f>
        <v>-1.7784</v>
      </c>
      <c r="Q178" s="18">
        <f>+Syöttöarvot!R115</f>
        <v>-2.1527999999999996</v>
      </c>
    </row>
    <row r="179" spans="2:17" ht="15.75" thickBot="1" x14ac:dyDescent="0.3">
      <c r="B179" s="19" t="s">
        <v>64</v>
      </c>
      <c r="C179" s="20">
        <f>+Syöttöarvot!D116</f>
        <v>104.56426878715972</v>
      </c>
      <c r="D179" s="20">
        <f>+Syöttöarvot!E116</f>
        <v>89.055073349149225</v>
      </c>
      <c r="E179" s="20">
        <f>+Syöttöarvot!F116</f>
        <v>78.972604674553239</v>
      </c>
      <c r="F179" s="20">
        <f>+Syöttöarvot!G116</f>
        <v>69.047683581844595</v>
      </c>
      <c r="G179" s="20">
        <f>+Syöttöarvot!H116</f>
        <v>59.168530002598864</v>
      </c>
      <c r="H179" s="20">
        <f>+Syöttöarvot!I116</f>
        <v>49.095169216692781</v>
      </c>
      <c r="I179" s="20">
        <f>+Syöttöarvot!J116</f>
        <v>38.305878308141871</v>
      </c>
      <c r="J179" s="20">
        <f>+Syöttöarvot!K116</f>
        <v>25.535371217178849</v>
      </c>
      <c r="K179" s="20">
        <f>+Syöttöarvot!L116</f>
        <v>6.8991433337428054</v>
      </c>
      <c r="L179" s="20">
        <f>+Syöttöarvot!M116</f>
        <v>-37.756341217747803</v>
      </c>
      <c r="M179" s="20">
        <f>+Syöttöarvot!N116</f>
        <v>-14.434961904986082</v>
      </c>
      <c r="N179" s="20">
        <f>+Syöttöarvot!O116</f>
        <v>-22.683511564978129</v>
      </c>
      <c r="O179" s="20">
        <f>+Syöttöarvot!P116</f>
        <v>-30.932061224970177</v>
      </c>
      <c r="P179" s="20">
        <f>+Syöttöarvot!Q116</f>
        <v>-39.180610884962228</v>
      </c>
      <c r="Q179" s="20">
        <f>+Syöttöarvot!R116</f>
        <v>-47.429160544954271</v>
      </c>
    </row>
    <row r="180" spans="2:17" ht="15.75" thickTop="1" x14ac:dyDescent="0.25">
      <c r="B180" s="12" t="s">
        <v>65</v>
      </c>
      <c r="C180" s="18">
        <f>+Syöttöarvot!D117</f>
        <v>126.15226878715973</v>
      </c>
      <c r="D180" s="18">
        <f>+Syöttöarvot!E117</f>
        <v>106.94227334914922</v>
      </c>
      <c r="E180" s="18">
        <f>+Syöttöarvot!F117</f>
        <v>94.39260467455324</v>
      </c>
      <c r="F180" s="18">
        <f>+Syöttöarvot!G117</f>
        <v>82.000483581844591</v>
      </c>
      <c r="G180" s="18">
        <f>+Syöttöarvot!H117</f>
        <v>69.654130002598862</v>
      </c>
      <c r="H180" s="18">
        <f>+Syöttöarvot!I117</f>
        <v>57.113569216692781</v>
      </c>
      <c r="I180" s="18">
        <f>+Syöttöarvot!J117</f>
        <v>43.857078308141872</v>
      </c>
      <c r="J180" s="18">
        <f>+Syöttöarvot!K117</f>
        <v>28.619371217178848</v>
      </c>
      <c r="K180" s="18">
        <f>+Syöttöarvot!L117</f>
        <v>7.5159433337428059</v>
      </c>
      <c r="L180" s="18">
        <f>+Syöttöarvot!M117</f>
        <v>-39.606741217747803</v>
      </c>
      <c r="M180" s="18">
        <f>+Syöttöarvot!N117</f>
        <v>-18.752561904986081</v>
      </c>
      <c r="N180" s="18">
        <f>+Syöttöarvot!O117</f>
        <v>-29.46831156497813</v>
      </c>
      <c r="O180" s="18">
        <f>+Syöttöarvot!P117</f>
        <v>-40.184061224970179</v>
      </c>
      <c r="P180" s="18">
        <f>+Syöttöarvot!Q117</f>
        <v>-50.899810884962228</v>
      </c>
      <c r="Q180" s="18">
        <f>+Syöttöarvot!R117</f>
        <v>-61.61556054495427</v>
      </c>
    </row>
    <row r="183" spans="2:17" x14ac:dyDescent="0.25">
      <c r="B183" s="12" t="s">
        <v>66</v>
      </c>
      <c r="C183" s="18">
        <f>+lampoteho(C163,Syöttöarvot!$D$6)</f>
        <v>71.261442677408098</v>
      </c>
      <c r="D183" s="18">
        <f>+lampoteho(D163,Syöttöarvot!$D$6)</f>
        <v>71.261442677408098</v>
      </c>
      <c r="E183" s="18">
        <f>+lampoteho(E163,Syöttöarvot!$D$6)</f>
        <v>71.261442677408098</v>
      </c>
      <c r="F183" s="18">
        <f>+lampoteho(F163,Syöttöarvot!$D$6)</f>
        <v>71.261442677408098</v>
      </c>
      <c r="G183" s="18">
        <f>+lampoteho(G163,Syöttöarvot!$D$6)</f>
        <v>71.261442677408098</v>
      </c>
      <c r="H183" s="18">
        <f>+lampoteho(H163,Syöttöarvot!$D$6)</f>
        <v>71.261442677408098</v>
      </c>
      <c r="I183" s="18">
        <f>+lampoteho(I163,Syöttöarvot!$D$6)</f>
        <v>71.261442677408098</v>
      </c>
      <c r="J183" s="18">
        <f>+lampoteho(J163,Syöttöarvot!$D$6)</f>
        <v>71.261442677408098</v>
      </c>
      <c r="K183" s="18">
        <f>+lampoteho(K163,Syöttöarvot!$D$6)</f>
        <v>71.261442677408098</v>
      </c>
      <c r="L183" s="18">
        <f>+lampoteho(L163,Syöttöarvot!$D$6)</f>
        <v>71.261442677408098</v>
      </c>
      <c r="M183" s="18">
        <f>+lampoteho(M163,Syöttöarvot!$D$6)</f>
        <v>71.261442677408098</v>
      </c>
      <c r="N183" s="18">
        <f>+lampoteho(N163,Syöttöarvot!$D$6)</f>
        <v>71.261442677408098</v>
      </c>
      <c r="O183" s="18">
        <f>+lampoteho(O163,Syöttöarvot!$D$6)</f>
        <v>71.261442677408098</v>
      </c>
      <c r="P183" s="18">
        <f>+lampoteho(P163,Syöttöarvot!$D$6)</f>
        <v>71.261442677408098</v>
      </c>
      <c r="Q183" s="18">
        <f>+lampoteho(Q163,Syöttöarvot!$D$6)</f>
        <v>71.261442677408098</v>
      </c>
    </row>
    <row r="184" spans="2:17" x14ac:dyDescent="0.25">
      <c r="B184" s="21" t="s">
        <v>67</v>
      </c>
      <c r="C184" s="22">
        <f>+C180-C183</f>
        <v>54.890826109751629</v>
      </c>
      <c r="D184" s="22">
        <f t="shared" ref="D184:Q184" si="39">+D180-D183</f>
        <v>35.68083067174112</v>
      </c>
      <c r="E184" s="22">
        <f t="shared" si="39"/>
        <v>23.131161997145142</v>
      </c>
      <c r="F184" s="22">
        <f t="shared" si="39"/>
        <v>10.739040904436493</v>
      </c>
      <c r="G184" s="22">
        <f t="shared" si="39"/>
        <v>-1.6073126748092363</v>
      </c>
      <c r="H184" s="22">
        <f t="shared" si="39"/>
        <v>-14.147873460715317</v>
      </c>
      <c r="I184" s="22">
        <f t="shared" si="39"/>
        <v>-27.404364369266226</v>
      </c>
      <c r="J184" s="22">
        <f t="shared" si="39"/>
        <v>-42.642071460229246</v>
      </c>
      <c r="K184" s="22">
        <f t="shared" si="39"/>
        <v>-63.745499343665294</v>
      </c>
      <c r="L184" s="22">
        <f t="shared" si="39"/>
        <v>-110.86818389515591</v>
      </c>
      <c r="M184" s="22">
        <f t="shared" si="39"/>
        <v>-90.014004582394179</v>
      </c>
      <c r="N184" s="22">
        <f t="shared" si="39"/>
        <v>-100.72975424238624</v>
      </c>
      <c r="O184" s="22">
        <f t="shared" si="39"/>
        <v>-111.44550390237828</v>
      </c>
      <c r="P184" s="22">
        <f t="shared" si="39"/>
        <v>-122.16125356237032</v>
      </c>
      <c r="Q184" s="22">
        <f t="shared" si="39"/>
        <v>-132.87700322236236</v>
      </c>
    </row>
    <row r="185" spans="2:17" x14ac:dyDescent="0.25">
      <c r="C185" s="23">
        <f>+IF(C184&gt;0,C184,IF(C184&lt;0,0))</f>
        <v>54.890826109751629</v>
      </c>
      <c r="D185" s="24">
        <f t="shared" ref="D185:Q185" si="40">+IF(D184&gt;0,D184,IF(D184&lt;0,0))</f>
        <v>35.68083067174112</v>
      </c>
      <c r="E185" s="24">
        <f t="shared" si="40"/>
        <v>23.131161997145142</v>
      </c>
      <c r="F185" s="24">
        <f t="shared" si="40"/>
        <v>10.739040904436493</v>
      </c>
      <c r="G185" s="24">
        <f t="shared" si="40"/>
        <v>0</v>
      </c>
      <c r="H185" s="24">
        <f t="shared" si="40"/>
        <v>0</v>
      </c>
      <c r="I185" s="24">
        <f t="shared" si="40"/>
        <v>0</v>
      </c>
      <c r="J185" s="24">
        <f t="shared" si="40"/>
        <v>0</v>
      </c>
      <c r="K185" s="24">
        <f t="shared" si="40"/>
        <v>0</v>
      </c>
      <c r="L185" s="24">
        <f t="shared" si="40"/>
        <v>0</v>
      </c>
      <c r="M185" s="24">
        <f t="shared" si="40"/>
        <v>0</v>
      </c>
      <c r="N185" s="24">
        <f t="shared" si="40"/>
        <v>0</v>
      </c>
      <c r="O185" s="24">
        <f t="shared" si="40"/>
        <v>0</v>
      </c>
      <c r="P185" s="24">
        <f t="shared" si="40"/>
        <v>0</v>
      </c>
      <c r="Q185" s="25">
        <f t="shared" si="40"/>
        <v>0</v>
      </c>
    </row>
    <row r="186" spans="2:17" x14ac:dyDescent="0.25">
      <c r="B186" s="12" t="s">
        <v>68</v>
      </c>
      <c r="C186" s="12">
        <v>0</v>
      </c>
      <c r="D186" s="12">
        <v>0.3</v>
      </c>
      <c r="E186" s="12">
        <v>1</v>
      </c>
      <c r="F186" s="12">
        <v>2.5</v>
      </c>
      <c r="G186" s="12">
        <v>5.4</v>
      </c>
      <c r="H186" s="12">
        <v>10.3</v>
      </c>
      <c r="I186" s="12">
        <v>18.200000000000003</v>
      </c>
      <c r="J186" s="12">
        <v>31.200000000000003</v>
      </c>
      <c r="K186" s="12">
        <v>49.400000000000006</v>
      </c>
      <c r="L186" s="12">
        <v>61.000000000000007</v>
      </c>
      <c r="M186" s="12">
        <v>72.800000000000011</v>
      </c>
      <c r="N186" s="12">
        <v>87.000000000000014</v>
      </c>
      <c r="O186" s="12">
        <v>97.700000000000017</v>
      </c>
      <c r="P186" s="12">
        <v>99.90000000000002</v>
      </c>
      <c r="Q186" s="12">
        <v>100.00000000000001</v>
      </c>
    </row>
    <row r="187" spans="2:17" x14ac:dyDescent="0.25">
      <c r="B187" s="12" t="s">
        <v>69</v>
      </c>
      <c r="C187" s="12">
        <v>0</v>
      </c>
      <c r="D187" s="12">
        <v>0.3</v>
      </c>
      <c r="E187" s="12">
        <v>0.7</v>
      </c>
      <c r="F187" s="12">
        <v>1.5</v>
      </c>
      <c r="G187" s="12">
        <v>2.9</v>
      </c>
      <c r="H187" s="12">
        <v>4.9000000000000004</v>
      </c>
      <c r="I187" s="12">
        <v>7.9</v>
      </c>
      <c r="J187" s="12">
        <v>13</v>
      </c>
      <c r="K187" s="12">
        <v>18.2</v>
      </c>
      <c r="L187" s="12">
        <v>11.6</v>
      </c>
      <c r="M187" s="12">
        <v>11.8</v>
      </c>
      <c r="N187" s="12">
        <v>14.2</v>
      </c>
      <c r="O187" s="12">
        <v>10.7</v>
      </c>
      <c r="P187" s="12">
        <v>2.2000000000000002</v>
      </c>
      <c r="Q187" s="12">
        <v>0.1</v>
      </c>
    </row>
    <row r="188" spans="2:17" x14ac:dyDescent="0.25">
      <c r="B188" s="12" t="s">
        <v>70</v>
      </c>
      <c r="C188" s="18">
        <v>0</v>
      </c>
      <c r="D188" s="18">
        <v>26.28</v>
      </c>
      <c r="E188" s="18">
        <v>61.319999999999993</v>
      </c>
      <c r="F188" s="18">
        <v>131.39999999999998</v>
      </c>
      <c r="G188" s="18">
        <v>254.03999999999996</v>
      </c>
      <c r="H188" s="18">
        <v>429.24</v>
      </c>
      <c r="I188" s="18">
        <v>692.04</v>
      </c>
      <c r="J188" s="18">
        <v>1138.8000000000002</v>
      </c>
      <c r="K188" s="18">
        <v>1594.3199999999997</v>
      </c>
      <c r="L188" s="18">
        <v>1016.1599999999999</v>
      </c>
      <c r="M188" s="18">
        <v>1033.68</v>
      </c>
      <c r="N188" s="18">
        <v>1243.92</v>
      </c>
      <c r="O188" s="18">
        <v>937.31999999999994</v>
      </c>
      <c r="P188" s="18">
        <v>192.72000000000003</v>
      </c>
      <c r="Q188" s="18">
        <v>8.76</v>
      </c>
    </row>
    <row r="190" spans="2:17" x14ac:dyDescent="0.25">
      <c r="B190" s="26" t="s">
        <v>71</v>
      </c>
      <c r="C190" s="22">
        <f>+C184*C188</f>
        <v>0</v>
      </c>
      <c r="D190" s="22">
        <f t="shared" ref="D190:Q190" si="41">+D184*D188</f>
        <v>937.69223005335664</v>
      </c>
      <c r="E190" s="22">
        <f t="shared" si="41"/>
        <v>1418.40285366494</v>
      </c>
      <c r="F190" s="22">
        <f t="shared" si="41"/>
        <v>1411.1099748429549</v>
      </c>
      <c r="G190" s="22">
        <f t="shared" si="41"/>
        <v>-408.32171190853836</v>
      </c>
      <c r="H190" s="22">
        <f t="shared" si="41"/>
        <v>-6072.8332042774427</v>
      </c>
      <c r="I190" s="22">
        <f t="shared" si="41"/>
        <v>-18964.916318106996</v>
      </c>
      <c r="J190" s="22">
        <f t="shared" si="41"/>
        <v>-48560.79097890907</v>
      </c>
      <c r="K190" s="22">
        <f t="shared" si="41"/>
        <v>-101630.72451359243</v>
      </c>
      <c r="L190" s="22">
        <f t="shared" si="41"/>
        <v>-112659.81374690161</v>
      </c>
      <c r="M190" s="22">
        <f t="shared" si="41"/>
        <v>-93045.676256729217</v>
      </c>
      <c r="N190" s="22">
        <f t="shared" si="41"/>
        <v>-125299.7558971891</v>
      </c>
      <c r="O190" s="22">
        <f t="shared" si="41"/>
        <v>-104460.09971777719</v>
      </c>
      <c r="P190" s="22">
        <f t="shared" si="41"/>
        <v>-23542.916786540012</v>
      </c>
      <c r="Q190" s="22">
        <f t="shared" si="41"/>
        <v>-1164.0025482278943</v>
      </c>
    </row>
    <row r="191" spans="2:17" x14ac:dyDescent="0.25">
      <c r="B191" s="27"/>
      <c r="C191" s="24">
        <f>IF(C190&gt;0,C190,IF(C190=0,0,IF(C190&lt;0,0)))</f>
        <v>0</v>
      </c>
      <c r="D191" s="24">
        <f t="shared" ref="D191:Q191" si="42">IF(D190&gt;0,D190,IF(D190=0,0,IF(D190&lt;0,0)))</f>
        <v>937.69223005335664</v>
      </c>
      <c r="E191" s="24">
        <f t="shared" si="42"/>
        <v>1418.40285366494</v>
      </c>
      <c r="F191" s="24">
        <f t="shared" si="42"/>
        <v>1411.1099748429549</v>
      </c>
      <c r="G191" s="24">
        <f t="shared" si="42"/>
        <v>0</v>
      </c>
      <c r="H191" s="24">
        <f t="shared" si="42"/>
        <v>0</v>
      </c>
      <c r="I191" s="24">
        <f t="shared" si="42"/>
        <v>0</v>
      </c>
      <c r="J191" s="24">
        <f t="shared" si="42"/>
        <v>0</v>
      </c>
      <c r="K191" s="24">
        <f t="shared" si="42"/>
        <v>0</v>
      </c>
      <c r="L191" s="24">
        <f t="shared" si="42"/>
        <v>0</v>
      </c>
      <c r="M191" s="24">
        <f t="shared" si="42"/>
        <v>0</v>
      </c>
      <c r="N191" s="24">
        <f t="shared" si="42"/>
        <v>0</v>
      </c>
      <c r="O191" s="24">
        <f t="shared" si="42"/>
        <v>0</v>
      </c>
      <c r="P191" s="24">
        <f t="shared" si="42"/>
        <v>0</v>
      </c>
      <c r="Q191" s="25">
        <f t="shared" si="42"/>
        <v>0</v>
      </c>
    </row>
    <row r="192" spans="2:17" x14ac:dyDescent="0.25">
      <c r="C192" s="18">
        <f>+C191</f>
        <v>0</v>
      </c>
      <c r="D192" s="18">
        <f>+D191+C192</f>
        <v>937.69223005335664</v>
      </c>
      <c r="E192" s="18">
        <f t="shared" ref="E192" si="43">+E191+D192</f>
        <v>2356.0950837182968</v>
      </c>
      <c r="F192" s="18">
        <f t="shared" ref="F192" si="44">+F191+E192</f>
        <v>3767.2050585612515</v>
      </c>
      <c r="G192" s="18">
        <f t="shared" ref="G192" si="45">+G191+F192</f>
        <v>3767.2050585612515</v>
      </c>
      <c r="H192" s="18">
        <f t="shared" ref="H192" si="46">+H191+G192</f>
        <v>3767.2050585612515</v>
      </c>
      <c r="I192" s="18">
        <f t="shared" ref="I192" si="47">+I191+H192</f>
        <v>3767.2050585612515</v>
      </c>
      <c r="J192" s="18">
        <f t="shared" ref="J192" si="48">+J191+I192</f>
        <v>3767.2050585612515</v>
      </c>
      <c r="K192" s="18">
        <f t="shared" ref="K192" si="49">+K191+J192</f>
        <v>3767.2050585612515</v>
      </c>
      <c r="L192" s="18">
        <f t="shared" ref="L192" si="50">+L191+K192</f>
        <v>3767.2050585612515</v>
      </c>
      <c r="M192" s="18">
        <f t="shared" ref="M192" si="51">+M191+L192</f>
        <v>3767.2050585612515</v>
      </c>
      <c r="N192" s="18">
        <f t="shared" ref="N192" si="52">+N191+M192</f>
        <v>3767.2050585612515</v>
      </c>
      <c r="O192" s="18">
        <f t="shared" ref="O192" si="53">+O191+N192</f>
        <v>3767.2050585612515</v>
      </c>
      <c r="P192" s="18">
        <f t="shared" ref="P192" si="54">+P191+O192</f>
        <v>3767.2050585612515</v>
      </c>
      <c r="Q192" s="18">
        <f t="shared" ref="Q192" si="55">+Q191+P192</f>
        <v>3767.2050585612515</v>
      </c>
    </row>
    <row r="193" spans="2:17" x14ac:dyDescent="0.25">
      <c r="C193" s="18"/>
      <c r="D193" s="18"/>
      <c r="E193" s="18"/>
      <c r="F193" s="18"/>
      <c r="G193" s="18"/>
      <c r="H193" s="18"/>
      <c r="I193" s="18"/>
      <c r="J193" s="18"/>
      <c r="K193" s="18"/>
      <c r="L193" s="18"/>
      <c r="M193" s="18"/>
      <c r="N193" s="18"/>
      <c r="O193" s="18"/>
      <c r="P193" s="18"/>
      <c r="Q193" s="18"/>
    </row>
    <row r="194" spans="2:17" x14ac:dyDescent="0.25">
      <c r="B194" s="12" t="s">
        <v>74</v>
      </c>
      <c r="C194" s="18"/>
      <c r="D194" s="18"/>
      <c r="E194" s="18"/>
      <c r="F194" s="18"/>
      <c r="G194" s="18"/>
      <c r="H194" s="18"/>
      <c r="I194" s="18"/>
      <c r="J194" s="18"/>
      <c r="K194" s="18"/>
      <c r="L194" s="18"/>
      <c r="M194" s="18"/>
      <c r="N194" s="18"/>
      <c r="O194" s="18"/>
      <c r="P194" s="18"/>
      <c r="Q194" s="18"/>
    </row>
    <row r="195" spans="2:17" x14ac:dyDescent="0.25">
      <c r="B195" s="12" t="s">
        <v>32</v>
      </c>
    </row>
    <row r="196" spans="2:17" x14ac:dyDescent="0.25">
      <c r="B196" s="12" t="s">
        <v>56</v>
      </c>
      <c r="C196" s="17">
        <f>+Syöttöarvot!D121</f>
        <v>-32</v>
      </c>
      <c r="D196" s="17">
        <f>+Syöttöarvot!E121</f>
        <v>-26</v>
      </c>
      <c r="E196" s="17">
        <f>+Syöttöarvot!F121</f>
        <v>-22</v>
      </c>
      <c r="F196" s="17">
        <f>+Syöttöarvot!G121</f>
        <v>-18</v>
      </c>
      <c r="G196" s="17">
        <f>+Syöttöarvot!H121</f>
        <v>-14</v>
      </c>
      <c r="H196" s="17">
        <f>+Syöttöarvot!I121</f>
        <v>-10</v>
      </c>
      <c r="I196" s="17">
        <f>+Syöttöarvot!J121</f>
        <v>-6</v>
      </c>
      <c r="J196" s="17">
        <f>+Syöttöarvot!K121</f>
        <v>-2</v>
      </c>
      <c r="K196" s="17">
        <f>+Syöttöarvot!L121</f>
        <v>2</v>
      </c>
      <c r="L196" s="17">
        <f>+Syöttöarvot!M121</f>
        <v>6</v>
      </c>
      <c r="M196" s="17">
        <f>+Syöttöarvot!N121</f>
        <v>10</v>
      </c>
      <c r="N196" s="17">
        <f>+Syöttöarvot!O121</f>
        <v>14</v>
      </c>
      <c r="O196" s="17">
        <f>+Syöttöarvot!P121</f>
        <v>18</v>
      </c>
      <c r="P196" s="17">
        <f>+Syöttöarvot!Q121</f>
        <v>22</v>
      </c>
      <c r="Q196" s="17">
        <f>+Syöttöarvot!R121</f>
        <v>26</v>
      </c>
    </row>
    <row r="197" spans="2:17" x14ac:dyDescent="0.25">
      <c r="B197" s="12" t="s">
        <v>57</v>
      </c>
      <c r="C197" s="12">
        <f>+Syöttöarvot!D122</f>
        <v>3</v>
      </c>
      <c r="D197" s="12">
        <f>+Syöttöarvot!E122</f>
        <v>3</v>
      </c>
      <c r="E197" s="12">
        <f>+Syöttöarvot!F122</f>
        <v>3</v>
      </c>
      <c r="F197" s="12">
        <f>+Syöttöarvot!G122</f>
        <v>3</v>
      </c>
      <c r="G197" s="12">
        <f>+Syöttöarvot!H122</f>
        <v>3</v>
      </c>
      <c r="H197" s="12">
        <f>+Syöttöarvot!I122</f>
        <v>3</v>
      </c>
      <c r="I197" s="12">
        <f>+Syöttöarvot!J122</f>
        <v>3</v>
      </c>
      <c r="J197" s="12">
        <f>+Syöttöarvot!K122</f>
        <v>3</v>
      </c>
      <c r="K197" s="12">
        <f>+Syöttöarvot!L122</f>
        <v>3</v>
      </c>
      <c r="L197" s="12">
        <f>+Syöttöarvot!M122</f>
        <v>3</v>
      </c>
      <c r="M197" s="12">
        <f>+Syöttöarvot!N122</f>
        <v>3</v>
      </c>
      <c r="N197" s="12">
        <f>+Syöttöarvot!O122</f>
        <v>3</v>
      </c>
      <c r="O197" s="12">
        <f>+Syöttöarvot!P122</f>
        <v>3</v>
      </c>
      <c r="P197" s="12">
        <f>+Syöttöarvot!Q122</f>
        <v>3</v>
      </c>
      <c r="Q197" s="12">
        <f>+Syöttöarvot!R122</f>
        <v>3</v>
      </c>
    </row>
    <row r="198" spans="2:17" x14ac:dyDescent="0.25">
      <c r="B198" s="12" t="s">
        <v>58</v>
      </c>
      <c r="C198" s="12">
        <f>+Syöttöarvot!D123</f>
        <v>300</v>
      </c>
      <c r="D198" s="12">
        <f>+Syöttöarvot!E123</f>
        <v>300</v>
      </c>
      <c r="E198" s="12">
        <f>+Syöttöarvot!F123</f>
        <v>300</v>
      </c>
      <c r="F198" s="12">
        <f>+Syöttöarvot!G123</f>
        <v>300</v>
      </c>
      <c r="G198" s="12">
        <f>+Syöttöarvot!H123</f>
        <v>300</v>
      </c>
      <c r="H198" s="12">
        <f>+Syöttöarvot!I123</f>
        <v>300</v>
      </c>
      <c r="I198" s="12">
        <f>+Syöttöarvot!J123</f>
        <v>300</v>
      </c>
      <c r="J198" s="12">
        <f>+Syöttöarvot!K123</f>
        <v>300</v>
      </c>
      <c r="K198" s="12">
        <f>+Syöttöarvot!L123</f>
        <v>300</v>
      </c>
      <c r="L198" s="12">
        <f>+Syöttöarvot!M123</f>
        <v>300</v>
      </c>
      <c r="M198" s="12">
        <f>+Syöttöarvot!N123</f>
        <v>300</v>
      </c>
      <c r="N198" s="12">
        <f>+Syöttöarvot!O123</f>
        <v>300</v>
      </c>
      <c r="O198" s="12">
        <f>+Syöttöarvot!P123</f>
        <v>300</v>
      </c>
      <c r="P198" s="12">
        <f>+Syöttöarvot!Q123</f>
        <v>300</v>
      </c>
      <c r="Q198" s="12">
        <f>+Syöttöarvot!R123</f>
        <v>300</v>
      </c>
    </row>
    <row r="199" spans="2:17" hidden="1" x14ac:dyDescent="0.25">
      <c r="B199" s="12" t="s">
        <v>29</v>
      </c>
      <c r="C199" s="18">
        <f>+Syöttöarvot!D124</f>
        <v>8592.6916395988937</v>
      </c>
      <c r="D199" s="18">
        <f>+Syöttöarvot!E124</f>
        <v>8592.6916395988937</v>
      </c>
      <c r="E199" s="18">
        <f>+Syöttöarvot!F124</f>
        <v>8592.6916395988937</v>
      </c>
      <c r="F199" s="18">
        <f>+Syöttöarvot!G124</f>
        <v>8592.6916395988937</v>
      </c>
      <c r="G199" s="18">
        <f>+Syöttöarvot!H124</f>
        <v>8592.6916395988937</v>
      </c>
      <c r="H199" s="18">
        <f>+Syöttöarvot!I124</f>
        <v>8592.6916395988937</v>
      </c>
      <c r="I199" s="18">
        <f>+Syöttöarvot!J124</f>
        <v>8592.6916395988937</v>
      </c>
      <c r="J199" s="18">
        <f>+Syöttöarvot!K124</f>
        <v>8592.6916395988937</v>
      </c>
      <c r="K199" s="18">
        <f>+Syöttöarvot!L124</f>
        <v>8592.6916395988937</v>
      </c>
      <c r="L199" s="18">
        <f>+Syöttöarvot!M124</f>
        <v>8592.6916395988937</v>
      </c>
      <c r="M199" s="18">
        <f>+Syöttöarvot!N124</f>
        <v>8592.6916395988937</v>
      </c>
      <c r="N199" s="18">
        <f>+Syöttöarvot!O124</f>
        <v>8592.6916395988937</v>
      </c>
      <c r="O199" s="18">
        <f>+Syöttöarvot!P124</f>
        <v>8592.6916395988937</v>
      </c>
      <c r="P199" s="18">
        <f>+Syöttöarvot!Q124</f>
        <v>8592.6916395988937</v>
      </c>
      <c r="Q199" s="18">
        <f>+Syöttöarvot!R124</f>
        <v>8592.6916395988937</v>
      </c>
    </row>
    <row r="200" spans="2:17" hidden="1" x14ac:dyDescent="0.25">
      <c r="B200" s="12">
        <v>0</v>
      </c>
      <c r="C200" s="18" t="e">
        <f>+Syöttöarvot!#REF!</f>
        <v>#REF!</v>
      </c>
      <c r="D200" s="18" t="e">
        <f>+Syöttöarvot!#REF!</f>
        <v>#REF!</v>
      </c>
      <c r="E200" s="18" t="e">
        <f>+Syöttöarvot!#REF!</f>
        <v>#REF!</v>
      </c>
      <c r="F200" s="18" t="e">
        <f>+Syöttöarvot!#REF!</f>
        <v>#REF!</v>
      </c>
      <c r="G200" s="18" t="e">
        <f>+Syöttöarvot!#REF!</f>
        <v>#REF!</v>
      </c>
      <c r="H200" s="18" t="e">
        <f>+Syöttöarvot!#REF!</f>
        <v>#REF!</v>
      </c>
      <c r="I200" s="18" t="e">
        <f>+Syöttöarvot!#REF!</f>
        <v>#REF!</v>
      </c>
      <c r="J200" s="18" t="e">
        <f>+Syöttöarvot!#REF!</f>
        <v>#REF!</v>
      </c>
      <c r="K200" s="18" t="e">
        <f>+Syöttöarvot!#REF!</f>
        <v>#REF!</v>
      </c>
      <c r="L200" s="18" t="e">
        <f>+Syöttöarvot!#REF!</f>
        <v>#REF!</v>
      </c>
      <c r="M200" s="18" t="e">
        <f>+Syöttöarvot!#REF!</f>
        <v>#REF!</v>
      </c>
      <c r="N200" s="18" t="e">
        <f>+Syöttöarvot!#REF!</f>
        <v>#REF!</v>
      </c>
      <c r="O200" s="18" t="e">
        <f>+Syöttöarvot!#REF!</f>
        <v>#REF!</v>
      </c>
      <c r="P200" s="18" t="e">
        <f>+Syöttöarvot!#REF!</f>
        <v>#REF!</v>
      </c>
      <c r="Q200" s="18" t="e">
        <f>+Syöttöarvot!#REF!</f>
        <v>#REF!</v>
      </c>
    </row>
    <row r="201" spans="2:17" hidden="1" x14ac:dyDescent="0.25">
      <c r="B201" s="12">
        <v>0</v>
      </c>
      <c r="C201" s="18" t="e">
        <f>+Syöttöarvot!#REF!</f>
        <v>#REF!</v>
      </c>
      <c r="D201" s="18" t="e">
        <f>+Syöttöarvot!#REF!</f>
        <v>#REF!</v>
      </c>
      <c r="E201" s="18" t="e">
        <f>+Syöttöarvot!#REF!</f>
        <v>#REF!</v>
      </c>
      <c r="F201" s="18" t="e">
        <f>+Syöttöarvot!#REF!</f>
        <v>#REF!</v>
      </c>
      <c r="G201" s="18" t="e">
        <f>+Syöttöarvot!#REF!</f>
        <v>#REF!</v>
      </c>
      <c r="H201" s="18" t="e">
        <f>+Syöttöarvot!#REF!</f>
        <v>#REF!</v>
      </c>
      <c r="I201" s="18" t="e">
        <f>+Syöttöarvot!#REF!</f>
        <v>#REF!</v>
      </c>
      <c r="J201" s="18" t="e">
        <f>+Syöttöarvot!#REF!</f>
        <v>#REF!</v>
      </c>
      <c r="K201" s="18" t="e">
        <f>+Syöttöarvot!#REF!</f>
        <v>#REF!</v>
      </c>
      <c r="L201" s="18" t="e">
        <f>+Syöttöarvot!#REF!</f>
        <v>#REF!</v>
      </c>
      <c r="M201" s="18" t="e">
        <f>+Syöttöarvot!#REF!</f>
        <v>#REF!</v>
      </c>
      <c r="N201" s="18" t="e">
        <f>+Syöttöarvot!#REF!</f>
        <v>#REF!</v>
      </c>
      <c r="O201" s="18" t="e">
        <f>+Syöttöarvot!#REF!</f>
        <v>#REF!</v>
      </c>
      <c r="P201" s="18" t="e">
        <f>+Syöttöarvot!#REF!</f>
        <v>#REF!</v>
      </c>
      <c r="Q201" s="18" t="e">
        <f>+Syöttöarvot!#REF!</f>
        <v>#REF!</v>
      </c>
    </row>
    <row r="202" spans="2:17" hidden="1" x14ac:dyDescent="0.25">
      <c r="B202" s="12" t="s">
        <v>59</v>
      </c>
      <c r="C202" s="18">
        <f>+Syöttöarvot!D125</f>
        <v>12170.291849746791</v>
      </c>
      <c r="D202" s="18">
        <f>+Syöttöarvot!E125</f>
        <v>12509.685754821394</v>
      </c>
      <c r="E202" s="18">
        <f>+Syöttöarvot!F125</f>
        <v>12868.329893574693</v>
      </c>
      <c r="F202" s="18">
        <f>+Syöttöarvot!G125</f>
        <v>13394.162118140452</v>
      </c>
      <c r="G202" s="18">
        <f>+Syöttöarvot!H125</f>
        <v>14178.411960053791</v>
      </c>
      <c r="H202" s="18">
        <f>+Syöttöarvot!I125</f>
        <v>15384.420484137821</v>
      </c>
      <c r="I202" s="18">
        <f>+Syöttöarvot!J125</f>
        <v>17338.385217523504</v>
      </c>
      <c r="J202" s="18">
        <f>+Syöttöarvot!K125</f>
        <v>20804.529756344164</v>
      </c>
      <c r="K202" s="18">
        <f>+Syöttöarvot!L125</f>
        <v>28104.825960699949</v>
      </c>
      <c r="L202" s="18">
        <f>+Syöttöarvot!M125</f>
        <v>51268.944925752818</v>
      </c>
      <c r="M202" s="18">
        <f>+Syöttöarvot!N125</f>
        <v>-984410.45927106484</v>
      </c>
      <c r="N202" s="18">
        <f>+Syöttöarvot!O125</f>
        <v>-37044.935456262538</v>
      </c>
      <c r="O202" s="18">
        <f>+Syöttöarvot!P125</f>
        <v>-16772.217435315837</v>
      </c>
      <c r="P202" s="18">
        <f>+Syöttöarvot!Q125</f>
        <v>-9970.7407043639141</v>
      </c>
      <c r="Q202" s="18">
        <f>+Syöttöarvot!R125</f>
        <v>-6639.0436940484451</v>
      </c>
    </row>
    <row r="203" spans="2:17" hidden="1" x14ac:dyDescent="0.25">
      <c r="B203" s="12" t="s">
        <v>31</v>
      </c>
      <c r="C203" s="18">
        <f>+Syöttöarvot!D126</f>
        <v>12170.291849746791</v>
      </c>
      <c r="D203" s="18">
        <f>+Syöttöarvot!E126</f>
        <v>12509.685754821394</v>
      </c>
      <c r="E203" s="18">
        <f>+Syöttöarvot!F126</f>
        <v>12868.329893574693</v>
      </c>
      <c r="F203" s="18">
        <f>+Syöttöarvot!G126</f>
        <v>13394.162118140452</v>
      </c>
      <c r="G203" s="18">
        <f>+Syöttöarvot!H126</f>
        <v>14178.411960053791</v>
      </c>
      <c r="H203" s="18">
        <f>+Syöttöarvot!I126</f>
        <v>15384.420484137821</v>
      </c>
      <c r="I203" s="18">
        <f>+Syöttöarvot!J126</f>
        <v>17338.385217523504</v>
      </c>
      <c r="J203" s="18">
        <f>+Syöttöarvot!K126</f>
        <v>20804.529756344164</v>
      </c>
      <c r="K203" s="18">
        <f>+Syöttöarvot!L126</f>
        <v>28104.825960699949</v>
      </c>
      <c r="L203" s="18">
        <f>+Syöttöarvot!M126</f>
        <v>51268.944925752818</v>
      </c>
      <c r="M203" s="18">
        <f>+Syöttöarvot!N126</f>
        <v>8592.6916395988937</v>
      </c>
      <c r="N203" s="18">
        <f>+Syöttöarvot!O126</f>
        <v>8592.6916395988937</v>
      </c>
      <c r="O203" s="18">
        <f>+Syöttöarvot!P126</f>
        <v>8592.6916395988937</v>
      </c>
      <c r="P203" s="18">
        <f>+Syöttöarvot!Q126</f>
        <v>8592.6916395988937</v>
      </c>
      <c r="Q203" s="18">
        <f>+Syöttöarvot!R126</f>
        <v>8592.6916395988937</v>
      </c>
    </row>
    <row r="204" spans="2:17" hidden="1" x14ac:dyDescent="0.25">
      <c r="B204" s="12" t="s">
        <v>23</v>
      </c>
      <c r="C204" s="18">
        <f>+Syöttöarvot!D127</f>
        <v>758.08684097373691</v>
      </c>
      <c r="D204" s="18">
        <f>+Syöttöarvot!E127</f>
        <v>758.08684097373691</v>
      </c>
      <c r="E204" s="18">
        <f>+Syöttöarvot!F127</f>
        <v>758.08684097373691</v>
      </c>
      <c r="F204" s="18">
        <f>+Syöttöarvot!G127</f>
        <v>758.08684097373691</v>
      </c>
      <c r="G204" s="18">
        <f>+Syöttöarvot!H127</f>
        <v>758.08684097373691</v>
      </c>
      <c r="H204" s="18">
        <f>+Syöttöarvot!I127</f>
        <v>758.08684097373691</v>
      </c>
      <c r="I204" s="18">
        <f>+Syöttöarvot!J127</f>
        <v>758.08684097373691</v>
      </c>
      <c r="J204" s="18">
        <f>+Syöttöarvot!K127</f>
        <v>758.08684097373691</v>
      </c>
      <c r="K204" s="18">
        <f>+Syöttöarvot!L127</f>
        <v>758.08684097373691</v>
      </c>
      <c r="L204" s="18">
        <f>+Syöttöarvot!M127</f>
        <v>758.08684097373691</v>
      </c>
      <c r="M204" s="18">
        <f>+Syöttöarvot!N127</f>
        <v>758.08684097373691</v>
      </c>
      <c r="N204" s="18">
        <f>+Syöttöarvot!O127</f>
        <v>758.08684097373691</v>
      </c>
      <c r="O204" s="18">
        <f>+Syöttöarvot!P127</f>
        <v>758.08684097373691</v>
      </c>
      <c r="P204" s="18">
        <f>+Syöttöarvot!Q127</f>
        <v>758.08684097373691</v>
      </c>
      <c r="Q204" s="18">
        <f>+Syöttöarvot!R127</f>
        <v>758.08684097373691</v>
      </c>
    </row>
    <row r="205" spans="2:17" hidden="1" x14ac:dyDescent="0.25">
      <c r="B205" s="12" t="s">
        <v>24</v>
      </c>
      <c r="C205" s="18">
        <f>+Syöttöarvot!D128</f>
        <v>42.424174288527169</v>
      </c>
      <c r="D205" s="18">
        <f>+Syöttöarvot!E128</f>
        <v>74.180813660186374</v>
      </c>
      <c r="E205" s="18">
        <f>+Syöttöarvot!F128</f>
        <v>105.91833770879838</v>
      </c>
      <c r="F205" s="18">
        <f>+Syöttöarvot!G128</f>
        <v>149.3781005316697</v>
      </c>
      <c r="G205" s="18">
        <f>+Syöttöarvot!H128</f>
        <v>208.20679213176459</v>
      </c>
      <c r="H205" s="18">
        <f>+Syöttöarvot!I128</f>
        <v>286.96930013150785</v>
      </c>
      <c r="I205" s="18">
        <f>+Syöttöarvot!J128</f>
        <v>391.32227237487109</v>
      </c>
      <c r="J205" s="18">
        <f>+Syöttöarvot!K128</f>
        <v>528.20794958606598</v>
      </c>
      <c r="K205" s="18">
        <f>+Syöttöarvot!L128</f>
        <v>706.06847424786042</v>
      </c>
      <c r="L205" s="18">
        <f>+Syöttöarvot!M128</f>
        <v>935.08055776749416</v>
      </c>
      <c r="M205" s="18">
        <f>+Syöttöarvot!N128</f>
        <v>1227.410049807864</v>
      </c>
      <c r="N205" s="18">
        <f>+Syöttöarvot!O128</f>
        <v>1597.4856104484586</v>
      </c>
      <c r="O205" s="18">
        <f>+Syöttöarvot!P128</f>
        <v>2062.2903468099853</v>
      </c>
      <c r="P205" s="18">
        <f>+Syöttöarvot!Q128</f>
        <v>2641.6699499209726</v>
      </c>
      <c r="Q205" s="18">
        <f>+Syöttöarvot!R128</f>
        <v>3358.6555633834028</v>
      </c>
    </row>
    <row r="206" spans="2:17" hidden="1" x14ac:dyDescent="0.25">
      <c r="B206" s="12" t="s">
        <v>25</v>
      </c>
      <c r="C206" s="18">
        <f>+Syöttöarvot!D129</f>
        <v>3.7642932793178659E-3</v>
      </c>
      <c r="D206" s="18">
        <f>+Syöttöarvot!E129</f>
        <v>3.7642932793178659E-3</v>
      </c>
      <c r="E206" s="18">
        <f>+Syöttöarvot!F129</f>
        <v>3.7642932793178659E-3</v>
      </c>
      <c r="F206" s="18">
        <f>+Syöttöarvot!G129</f>
        <v>3.7642932793178659E-3</v>
      </c>
      <c r="G206" s="18">
        <f>+Syöttöarvot!H129</f>
        <v>3.7642932793178659E-3</v>
      </c>
      <c r="H206" s="18">
        <f>+Syöttöarvot!I129</f>
        <v>3.7642932793178659E-3</v>
      </c>
      <c r="I206" s="18">
        <f>+Syöttöarvot!J129</f>
        <v>3.7642932793178659E-3</v>
      </c>
      <c r="J206" s="18">
        <f>+Syöttöarvot!K129</f>
        <v>3.7642932793178659E-3</v>
      </c>
      <c r="K206" s="18">
        <f>+Syöttöarvot!L129</f>
        <v>3.7642932793178659E-3</v>
      </c>
      <c r="L206" s="18">
        <f>+Syöttöarvot!M129</f>
        <v>3.7642932793178659E-3</v>
      </c>
      <c r="M206" s="18">
        <f>+Syöttöarvot!N129</f>
        <v>3.7642932793178659E-3</v>
      </c>
      <c r="N206" s="18">
        <f>+Syöttöarvot!O129</f>
        <v>3.7642932793178659E-3</v>
      </c>
      <c r="O206" s="18">
        <f>+Syöttöarvot!P129</f>
        <v>3.7642932793178659E-3</v>
      </c>
      <c r="P206" s="18">
        <f>+Syöttöarvot!Q129</f>
        <v>3.7642932793178659E-3</v>
      </c>
      <c r="Q206" s="18">
        <f>+Syöttöarvot!R129</f>
        <v>3.7642932793178659E-3</v>
      </c>
    </row>
    <row r="207" spans="2:17" hidden="1" x14ac:dyDescent="0.25">
      <c r="B207" s="12" t="s">
        <v>26</v>
      </c>
      <c r="C207" s="18">
        <f>+Syöttöarvot!D130</f>
        <v>4.7053665991473323E-3</v>
      </c>
      <c r="D207" s="18">
        <f>+Syöttöarvot!E130</f>
        <v>4.7053665991473323E-3</v>
      </c>
      <c r="E207" s="18">
        <f>+Syöttöarvot!F130</f>
        <v>4.7053665991473323E-3</v>
      </c>
      <c r="F207" s="18">
        <f>+Syöttöarvot!G130</f>
        <v>4.7053665991473323E-3</v>
      </c>
      <c r="G207" s="18">
        <f>+Syöttöarvot!H130</f>
        <v>4.7053665991473323E-3</v>
      </c>
      <c r="H207" s="18">
        <f>+Syöttöarvot!I130</f>
        <v>4.7053665991473323E-3</v>
      </c>
      <c r="I207" s="18">
        <f>+Syöttöarvot!J130</f>
        <v>4.7053665991473323E-3</v>
      </c>
      <c r="J207" s="18">
        <f>+Syöttöarvot!K130</f>
        <v>4.7053665991473323E-3</v>
      </c>
      <c r="K207" s="18">
        <f>+Syöttöarvot!L130</f>
        <v>4.7053665991473323E-3</v>
      </c>
      <c r="L207" s="18">
        <f>+Syöttöarvot!M130</f>
        <v>4.7053665991473323E-3</v>
      </c>
      <c r="M207" s="18">
        <f>+Syöttöarvot!N130</f>
        <v>4.7053665991473323E-3</v>
      </c>
      <c r="N207" s="18">
        <f>+Syöttöarvot!O130</f>
        <v>4.7053665991473323E-3</v>
      </c>
      <c r="O207" s="18">
        <f>+Syöttöarvot!P130</f>
        <v>4.7053665991473323E-3</v>
      </c>
      <c r="P207" s="18">
        <f>+Syöttöarvot!Q130</f>
        <v>4.7053665991473323E-3</v>
      </c>
      <c r="Q207" s="18">
        <f>+Syöttöarvot!R130</f>
        <v>4.7053665991473323E-3</v>
      </c>
    </row>
    <row r="208" spans="2:17" hidden="1" x14ac:dyDescent="0.25">
      <c r="B208" s="12" t="s">
        <v>28</v>
      </c>
      <c r="C208" s="18">
        <f>+Syöttöarvot!D131</f>
        <v>1.3166123055060157E-4</v>
      </c>
      <c r="D208" s="18">
        <f>+Syöttöarvot!E131</f>
        <v>2.3021631825575082E-4</v>
      </c>
      <c r="E208" s="18">
        <f>+Syöttöarvot!F131</f>
        <v>3.2871208254454671E-4</v>
      </c>
      <c r="F208" s="18">
        <f>+Syöttöarvot!G131</f>
        <v>4.6358720854656116E-4</v>
      </c>
      <c r="G208" s="18">
        <f>+Syöttöarvot!H131</f>
        <v>6.4615901006409701E-4</v>
      </c>
      <c r="H208" s="18">
        <f>+Syöttöarvot!I131</f>
        <v>8.9059437971847279E-4</v>
      </c>
      <c r="I208" s="18">
        <f>+Syöttöarvot!J131</f>
        <v>1.2144484315082206E-3</v>
      </c>
      <c r="J208" s="18">
        <f>+Syöttöarvot!K131</f>
        <v>1.6392660504395153E-3</v>
      </c>
      <c r="K208" s="18">
        <f>+Syöttöarvot!L131</f>
        <v>2.1912469890450841E-3</v>
      </c>
      <c r="L208" s="18">
        <f>+Syöttöarvot!M131</f>
        <v>2.9019741447956714E-3</v>
      </c>
      <c r="M208" s="18">
        <f>+Syöttöarvot!N131</f>
        <v>3.809203602851992E-3</v>
      </c>
      <c r="N208" s="18">
        <f>+Syöttöarvot!O131</f>
        <v>4.9577139634607338E-3</v>
      </c>
      <c r="O208" s="18">
        <f>+Syöttöarvot!P131</f>
        <v>6.4002114211344375E-3</v>
      </c>
      <c r="P208" s="18">
        <f>+Syöttöarvot!Q131</f>
        <v>8.198286051478881E-3</v>
      </c>
      <c r="Q208" s="18">
        <f>+Syöttöarvot!R131</f>
        <v>1.0423413817396768E-2</v>
      </c>
    </row>
    <row r="209" spans="2:17" hidden="1" x14ac:dyDescent="0.25">
      <c r="B209" s="12" t="s">
        <v>27</v>
      </c>
      <c r="C209" s="18">
        <f>+Syöttöarvot!D132</f>
        <v>2.6332246110120314E-4</v>
      </c>
      <c r="D209" s="18">
        <f>+Syöttöarvot!E132</f>
        <v>4.6043263651150164E-4</v>
      </c>
      <c r="E209" s="18">
        <f>+Syöttöarvot!F132</f>
        <v>6.5742416508909342E-4</v>
      </c>
      <c r="F209" s="18">
        <f>+Syöttöarvot!G132</f>
        <v>9.2717441709312231E-4</v>
      </c>
      <c r="G209" s="18">
        <f>+Syöttöarvot!H132</f>
        <v>1.292318020128194E-3</v>
      </c>
      <c r="H209" s="18">
        <f>+Syöttöarvot!I132</f>
        <v>1.7811887594369456E-3</v>
      </c>
      <c r="I209" s="18">
        <f>+Syöttöarvot!J132</f>
        <v>2.4288968630164411E-3</v>
      </c>
      <c r="J209" s="18">
        <f>+Syöttöarvot!K132</f>
        <v>3.2785321008790306E-3</v>
      </c>
      <c r="K209" s="18">
        <f>+Syöttöarvot!L132</f>
        <v>4.3824939780901682E-3</v>
      </c>
      <c r="L209" s="18">
        <f>+Syöttöarvot!M132</f>
        <v>5.8039482895913428E-3</v>
      </c>
      <c r="M209" s="18">
        <f>+Syöttöarvot!N132</f>
        <v>7.618407205703984E-3</v>
      </c>
      <c r="N209" s="18">
        <f>+Syöttöarvot!O132</f>
        <v>9.9154279269214676E-3</v>
      </c>
      <c r="O209" s="18">
        <f>+Syöttöarvot!P132</f>
        <v>1.2800422842268875E-2</v>
      </c>
      <c r="P209" s="18">
        <f>+Syöttöarvot!Q132</f>
        <v>1.6396572102957762E-2</v>
      </c>
      <c r="Q209" s="18">
        <f>+Syöttöarvot!R132</f>
        <v>2.0846827634793536E-2</v>
      </c>
    </row>
    <row r="210" spans="2:17" x14ac:dyDescent="0.25">
      <c r="B210" s="12" t="s">
        <v>60</v>
      </c>
      <c r="C210" s="18">
        <f>+Syöttöarvot!D133</f>
        <v>7.3920000000000003</v>
      </c>
      <c r="D210" s="18">
        <f>+Syöttöarvot!E133</f>
        <v>6.1248000000000014</v>
      </c>
      <c r="E210" s="18">
        <f>+Syöttöarvot!F133</f>
        <v>5.28</v>
      </c>
      <c r="F210" s="18">
        <f>+Syöttöarvot!G133</f>
        <v>4.4352</v>
      </c>
      <c r="G210" s="18">
        <f>+Syöttöarvot!H133</f>
        <v>3.5904000000000007</v>
      </c>
      <c r="H210" s="18">
        <f>+Syöttöarvot!I133</f>
        <v>2.7456</v>
      </c>
      <c r="I210" s="18">
        <f>+Syöttöarvot!J133</f>
        <v>1.9008</v>
      </c>
      <c r="J210" s="18">
        <f>+Syöttöarvot!K133</f>
        <v>1.056</v>
      </c>
      <c r="K210" s="18">
        <f>+Syöttöarvot!L133</f>
        <v>0.21120000000000003</v>
      </c>
      <c r="L210" s="18">
        <f>+Syöttöarvot!M133</f>
        <v>-0.63360000000000016</v>
      </c>
      <c r="M210" s="18">
        <f>+Syöttöarvot!N133</f>
        <v>-1.4784000000000002</v>
      </c>
      <c r="N210" s="18">
        <f>+Syöttöarvot!O133</f>
        <v>-2.3232000000000004</v>
      </c>
      <c r="O210" s="18">
        <f>+Syöttöarvot!P133</f>
        <v>-3.1680000000000001</v>
      </c>
      <c r="P210" s="18">
        <f>+Syöttöarvot!Q133</f>
        <v>-4.0128000000000004</v>
      </c>
      <c r="Q210" s="18">
        <f>+Syöttöarvot!R133</f>
        <v>-4.8576000000000006</v>
      </c>
    </row>
    <row r="211" spans="2:17" x14ac:dyDescent="0.25">
      <c r="B211" s="12" t="s">
        <v>61</v>
      </c>
      <c r="C211" s="18">
        <f>+Syöttöarvot!D134</f>
        <v>0</v>
      </c>
      <c r="D211" s="18">
        <f>+Syöttöarvot!E134</f>
        <v>0</v>
      </c>
      <c r="E211" s="18">
        <f>+Syöttöarvot!F134</f>
        <v>0</v>
      </c>
      <c r="F211" s="18">
        <f>+Syöttöarvot!G134</f>
        <v>0</v>
      </c>
      <c r="G211" s="18">
        <f>+Syöttöarvot!H134</f>
        <v>0</v>
      </c>
      <c r="H211" s="18">
        <f>+Syöttöarvot!I134</f>
        <v>0</v>
      </c>
      <c r="I211" s="18">
        <f>+Syöttöarvot!J134</f>
        <v>0</v>
      </c>
      <c r="J211" s="18">
        <f>+Syöttöarvot!K134</f>
        <v>0</v>
      </c>
      <c r="K211" s="18">
        <f>+Syöttöarvot!L134</f>
        <v>0</v>
      </c>
      <c r="L211" s="18">
        <f>+Syöttöarvot!M134</f>
        <v>0</v>
      </c>
      <c r="M211" s="18">
        <f>+Syöttöarvot!N134</f>
        <v>0</v>
      </c>
      <c r="N211" s="18">
        <f>+Syöttöarvot!O134</f>
        <v>0</v>
      </c>
      <c r="O211" s="18">
        <f>+Syöttöarvot!P134</f>
        <v>0</v>
      </c>
      <c r="P211" s="18">
        <f>+Syöttöarvot!Q134</f>
        <v>0</v>
      </c>
      <c r="Q211" s="18">
        <f>+Syöttöarvot!R134</f>
        <v>0</v>
      </c>
    </row>
    <row r="212" spans="2:17" x14ac:dyDescent="0.25">
      <c r="B212" s="12" t="s">
        <v>62</v>
      </c>
      <c r="C212" s="18">
        <f>+Syöttöarvot!D135</f>
        <v>10.92</v>
      </c>
      <c r="D212" s="18">
        <f>+Syöttöarvot!E135</f>
        <v>9.048</v>
      </c>
      <c r="E212" s="18">
        <f>+Syöttöarvot!F135</f>
        <v>7.8</v>
      </c>
      <c r="F212" s="18">
        <f>+Syöttöarvot!G135</f>
        <v>6.5519999999999996</v>
      </c>
      <c r="G212" s="18">
        <f>+Syöttöarvot!H135</f>
        <v>5.3040000000000003</v>
      </c>
      <c r="H212" s="18">
        <f>+Syöttöarvot!I135</f>
        <v>4.056</v>
      </c>
      <c r="I212" s="18">
        <f>+Syöttöarvot!J135</f>
        <v>2.8079999999999998</v>
      </c>
      <c r="J212" s="18">
        <f>+Syöttöarvot!K135</f>
        <v>1.56</v>
      </c>
      <c r="K212" s="18">
        <f>+Syöttöarvot!L135</f>
        <v>0.312</v>
      </c>
      <c r="L212" s="18">
        <f>+Syöttöarvot!M135</f>
        <v>-0.93600000000000005</v>
      </c>
      <c r="M212" s="18">
        <f>+Syöttöarvot!N135</f>
        <v>-2.1840000000000002</v>
      </c>
      <c r="N212" s="18">
        <f>+Syöttöarvot!O135</f>
        <v>-3.4320000000000004</v>
      </c>
      <c r="O212" s="18">
        <f>+Syöttöarvot!P135</f>
        <v>-4.68</v>
      </c>
      <c r="P212" s="18">
        <f>+Syöttöarvot!Q135</f>
        <v>-5.9280000000000008</v>
      </c>
      <c r="Q212" s="18">
        <f>+Syöttöarvot!R135</f>
        <v>-7.176000000000001</v>
      </c>
    </row>
    <row r="213" spans="2:17" x14ac:dyDescent="0.25">
      <c r="B213" s="12" t="s">
        <v>63</v>
      </c>
      <c r="C213" s="18">
        <f>+Syöttöarvot!D136</f>
        <v>3.2759999999999998</v>
      </c>
      <c r="D213" s="18">
        <f>+Syöttöarvot!E136</f>
        <v>2.7143999999999995</v>
      </c>
      <c r="E213" s="18">
        <f>+Syöttöarvot!F136</f>
        <v>2.34</v>
      </c>
      <c r="F213" s="18">
        <f>+Syöttöarvot!G136</f>
        <v>1.9656</v>
      </c>
      <c r="G213" s="18">
        <f>+Syöttöarvot!H136</f>
        <v>1.5911999999999997</v>
      </c>
      <c r="H213" s="18">
        <f>+Syöttöarvot!I136</f>
        <v>1.2167999999999999</v>
      </c>
      <c r="I213" s="18">
        <f>+Syöttöarvot!J136</f>
        <v>0.84239999999999982</v>
      </c>
      <c r="J213" s="18">
        <f>+Syöttöarvot!K136</f>
        <v>0.46800000000000003</v>
      </c>
      <c r="K213" s="18">
        <f>+Syöttöarvot!L136</f>
        <v>9.3599999999999989E-2</v>
      </c>
      <c r="L213" s="18">
        <f>+Syöttöarvot!M136</f>
        <v>-0.28079999999999994</v>
      </c>
      <c r="M213" s="18">
        <f>+Syöttöarvot!N136</f>
        <v>-0.6552</v>
      </c>
      <c r="N213" s="18">
        <f>+Syöttöarvot!O136</f>
        <v>-1.0295999999999998</v>
      </c>
      <c r="O213" s="18">
        <f>+Syöttöarvot!P136</f>
        <v>-1.4039999999999999</v>
      </c>
      <c r="P213" s="18">
        <f>+Syöttöarvot!Q136</f>
        <v>-1.7784</v>
      </c>
      <c r="Q213" s="18">
        <f>+Syöttöarvot!R136</f>
        <v>-2.1527999999999996</v>
      </c>
    </row>
    <row r="214" spans="2:17" ht="15.75" thickBot="1" x14ac:dyDescent="0.3">
      <c r="B214" s="19" t="s">
        <v>64</v>
      </c>
      <c r="C214" s="20">
        <f>+Syöttöarvot!D137</f>
        <v>147.90285234067278</v>
      </c>
      <c r="D214" s="20">
        <f>+Syöttöarvot!E137</f>
        <v>125.96558572563208</v>
      </c>
      <c r="E214" s="20">
        <f>+Syöttöarvot!F137</f>
        <v>111.70425254839142</v>
      </c>
      <c r="F214" s="20">
        <f>+Syöttöarvot!G137</f>
        <v>97.665765444774124</v>
      </c>
      <c r="G214" s="20">
        <f>+Syöttöarvot!H137</f>
        <v>83.692015041984178</v>
      </c>
      <c r="H214" s="20">
        <f>+Syöttöarvot!I137</f>
        <v>69.443564685344342</v>
      </c>
      <c r="I214" s="20">
        <f>+Syöttöarvot!J137</f>
        <v>54.182453804760947</v>
      </c>
      <c r="J214" s="20">
        <f>+Syöttöarvot!K137</f>
        <v>36.118975271430841</v>
      </c>
      <c r="K214" s="20">
        <f>+Syöttöarvot!L137</f>
        <v>9.7586201252430378</v>
      </c>
      <c r="L214" s="20">
        <f>+Syöttöarvot!M137</f>
        <v>-53.405150964325848</v>
      </c>
      <c r="M214" s="20">
        <f>+Syöttöarvot!N137</f>
        <v>-20.885014401802867</v>
      </c>
      <c r="N214" s="20">
        <f>+Syöttöarvot!O137</f>
        <v>-32.819308345690217</v>
      </c>
      <c r="O214" s="20">
        <f>+Syöttöarvot!P137</f>
        <v>-44.753602289577572</v>
      </c>
      <c r="P214" s="20">
        <f>+Syöttöarvot!Q137</f>
        <v>-56.687896233464926</v>
      </c>
      <c r="Q214" s="20">
        <f>+Syöttöarvot!R137</f>
        <v>-68.62219017735228</v>
      </c>
    </row>
    <row r="215" spans="2:17" ht="15.75" thickTop="1" x14ac:dyDescent="0.25">
      <c r="B215" s="12" t="s">
        <v>65</v>
      </c>
      <c r="C215" s="18">
        <f>+Syöttöarvot!D138</f>
        <v>169.49085234067277</v>
      </c>
      <c r="D215" s="18">
        <f>+Syöttöarvot!E138</f>
        <v>143.85278572563209</v>
      </c>
      <c r="E215" s="18">
        <f>+Syöttöarvot!F138</f>
        <v>127.12425254839142</v>
      </c>
      <c r="F215" s="18">
        <f>+Syöttöarvot!G138</f>
        <v>110.61856544477412</v>
      </c>
      <c r="G215" s="18">
        <f>+Syöttöarvot!H138</f>
        <v>94.177615041984183</v>
      </c>
      <c r="H215" s="18">
        <f>+Syöttöarvot!I138</f>
        <v>77.461964685344341</v>
      </c>
      <c r="I215" s="18">
        <f>+Syöttöarvot!J138</f>
        <v>59.733653804760948</v>
      </c>
      <c r="J215" s="18">
        <f>+Syöttöarvot!K138</f>
        <v>39.202975271430844</v>
      </c>
      <c r="K215" s="18">
        <f>+Syöttöarvot!L138</f>
        <v>10.375420125243037</v>
      </c>
      <c r="L215" s="18">
        <f>+Syöttöarvot!M138</f>
        <v>-55.255550964325849</v>
      </c>
      <c r="M215" s="18">
        <f>+Syöttöarvot!N138</f>
        <v>-25.202614401802869</v>
      </c>
      <c r="N215" s="18">
        <f>+Syöttöarvot!O138</f>
        <v>-39.604108345690221</v>
      </c>
      <c r="O215" s="18">
        <f>+Syöttöarvot!P138</f>
        <v>-54.005602289577567</v>
      </c>
      <c r="P215" s="18">
        <f>+Syöttöarvot!Q138</f>
        <v>-68.407096233464927</v>
      </c>
      <c r="Q215" s="18">
        <f>+Syöttöarvot!R138</f>
        <v>-82.808590177352286</v>
      </c>
    </row>
    <row r="218" spans="2:17" x14ac:dyDescent="0.25">
      <c r="B218" s="12" t="s">
        <v>66</v>
      </c>
      <c r="C218" s="18">
        <f>+lampoteho(C198,Syöttöarvot!$D$6)</f>
        <v>100.82975875148185</v>
      </c>
      <c r="D218" s="18">
        <f>+lampoteho(D198,Syöttöarvot!$D$6)</f>
        <v>100.82975875148185</v>
      </c>
      <c r="E218" s="18">
        <f>+lampoteho(E198,Syöttöarvot!$D$6)</f>
        <v>100.82975875148185</v>
      </c>
      <c r="F218" s="18">
        <f>+lampoteho(F198,Syöttöarvot!$D$6)</f>
        <v>100.82975875148185</v>
      </c>
      <c r="G218" s="18">
        <f>+lampoteho(G198,Syöttöarvot!$D$6)</f>
        <v>100.82975875148185</v>
      </c>
      <c r="H218" s="18">
        <f>+lampoteho(H198,Syöttöarvot!$D$6)</f>
        <v>100.82975875148185</v>
      </c>
      <c r="I218" s="18">
        <f>+lampoteho(I198,Syöttöarvot!$D$6)</f>
        <v>100.82975875148185</v>
      </c>
      <c r="J218" s="18">
        <f>+lampoteho(J198,Syöttöarvot!$D$6)</f>
        <v>100.82975875148185</v>
      </c>
      <c r="K218" s="18">
        <f>+lampoteho(K198,Syöttöarvot!$D$6)</f>
        <v>100.82975875148185</v>
      </c>
      <c r="L218" s="18">
        <f>+lampoteho(L198,Syöttöarvot!$D$6)</f>
        <v>100.82975875148185</v>
      </c>
      <c r="M218" s="18">
        <f>+lampoteho(M198,Syöttöarvot!$D$6)</f>
        <v>100.82975875148185</v>
      </c>
      <c r="N218" s="18">
        <f>+lampoteho(N198,Syöttöarvot!$D$6)</f>
        <v>100.82975875148185</v>
      </c>
      <c r="O218" s="18">
        <f>+lampoteho(O198,Syöttöarvot!$D$6)</f>
        <v>100.82975875148185</v>
      </c>
      <c r="P218" s="18">
        <f>+lampoteho(P198,Syöttöarvot!$D$6)</f>
        <v>100.82975875148185</v>
      </c>
      <c r="Q218" s="18">
        <f>+lampoteho(Q198,Syöttöarvot!$D$6)</f>
        <v>100.82975875148185</v>
      </c>
    </row>
    <row r="219" spans="2:17" x14ac:dyDescent="0.25">
      <c r="B219" s="21" t="s">
        <v>67</v>
      </c>
      <c r="C219" s="22">
        <f>+C215-C218</f>
        <v>68.661093589190926</v>
      </c>
      <c r="D219" s="22">
        <f t="shared" ref="D219:Q219" si="56">+D215-D218</f>
        <v>43.023026974150241</v>
      </c>
      <c r="E219" s="22">
        <f t="shared" si="56"/>
        <v>26.294493796909578</v>
      </c>
      <c r="F219" s="22">
        <f t="shared" si="56"/>
        <v>9.7888066932922726</v>
      </c>
      <c r="G219" s="22">
        <f t="shared" si="56"/>
        <v>-6.6521437094976648</v>
      </c>
      <c r="H219" s="22">
        <f t="shared" si="56"/>
        <v>-23.367794066137506</v>
      </c>
      <c r="I219" s="22">
        <f t="shared" si="56"/>
        <v>-41.096104946720899</v>
      </c>
      <c r="J219" s="22">
        <f t="shared" si="56"/>
        <v>-61.626783480051003</v>
      </c>
      <c r="K219" s="22">
        <f t="shared" si="56"/>
        <v>-90.454338626238808</v>
      </c>
      <c r="L219" s="22">
        <f t="shared" si="56"/>
        <v>-156.08530971580768</v>
      </c>
      <c r="M219" s="22">
        <f t="shared" si="56"/>
        <v>-126.03237315328471</v>
      </c>
      <c r="N219" s="22">
        <f t="shared" si="56"/>
        <v>-140.43386709717208</v>
      </c>
      <c r="O219" s="22">
        <f t="shared" si="56"/>
        <v>-154.8353610410594</v>
      </c>
      <c r="P219" s="22">
        <f t="shared" si="56"/>
        <v>-169.23685498494677</v>
      </c>
      <c r="Q219" s="22">
        <f t="shared" si="56"/>
        <v>-183.63834892883415</v>
      </c>
    </row>
    <row r="220" spans="2:17" x14ac:dyDescent="0.25">
      <c r="C220" s="23">
        <f>+IF(C219&gt;0,C219,IF(C219&lt;0,0))</f>
        <v>68.661093589190926</v>
      </c>
      <c r="D220" s="24">
        <f t="shared" ref="D220:Q220" si="57">+IF(D219&gt;0,D219,IF(D219&lt;0,0))</f>
        <v>43.023026974150241</v>
      </c>
      <c r="E220" s="24">
        <f t="shared" si="57"/>
        <v>26.294493796909578</v>
      </c>
      <c r="F220" s="24">
        <f t="shared" si="57"/>
        <v>9.7888066932922726</v>
      </c>
      <c r="G220" s="24">
        <f t="shared" si="57"/>
        <v>0</v>
      </c>
      <c r="H220" s="24">
        <f t="shared" si="57"/>
        <v>0</v>
      </c>
      <c r="I220" s="24">
        <f t="shared" si="57"/>
        <v>0</v>
      </c>
      <c r="J220" s="24">
        <f t="shared" si="57"/>
        <v>0</v>
      </c>
      <c r="K220" s="24">
        <f t="shared" si="57"/>
        <v>0</v>
      </c>
      <c r="L220" s="24">
        <f t="shared" si="57"/>
        <v>0</v>
      </c>
      <c r="M220" s="24">
        <f t="shared" si="57"/>
        <v>0</v>
      </c>
      <c r="N220" s="24">
        <f t="shared" si="57"/>
        <v>0</v>
      </c>
      <c r="O220" s="24">
        <f t="shared" si="57"/>
        <v>0</v>
      </c>
      <c r="P220" s="24">
        <f t="shared" si="57"/>
        <v>0</v>
      </c>
      <c r="Q220" s="25">
        <f t="shared" si="57"/>
        <v>0</v>
      </c>
    </row>
    <row r="221" spans="2:17" x14ac:dyDescent="0.25">
      <c r="B221" s="12" t="s">
        <v>68</v>
      </c>
      <c r="C221" s="12">
        <v>0</v>
      </c>
      <c r="D221" s="12">
        <v>0.3</v>
      </c>
      <c r="E221" s="12">
        <v>1</v>
      </c>
      <c r="F221" s="12">
        <v>2.5</v>
      </c>
      <c r="G221" s="12">
        <v>5.4</v>
      </c>
      <c r="H221" s="12">
        <v>10.3</v>
      </c>
      <c r="I221" s="12">
        <v>18.200000000000003</v>
      </c>
      <c r="J221" s="12">
        <v>31.200000000000003</v>
      </c>
      <c r="K221" s="12">
        <v>49.400000000000006</v>
      </c>
      <c r="L221" s="12">
        <v>61.000000000000007</v>
      </c>
      <c r="M221" s="12">
        <v>72.800000000000011</v>
      </c>
      <c r="N221" s="12">
        <v>87.000000000000014</v>
      </c>
      <c r="O221" s="12">
        <v>97.700000000000017</v>
      </c>
      <c r="P221" s="12">
        <v>99.90000000000002</v>
      </c>
      <c r="Q221" s="12">
        <v>100.00000000000001</v>
      </c>
    </row>
    <row r="222" spans="2:17" x14ac:dyDescent="0.25">
      <c r="B222" s="12" t="s">
        <v>69</v>
      </c>
      <c r="C222" s="12">
        <v>0</v>
      </c>
      <c r="D222" s="12">
        <v>0.3</v>
      </c>
      <c r="E222" s="12">
        <v>0.7</v>
      </c>
      <c r="F222" s="12">
        <v>1.5</v>
      </c>
      <c r="G222" s="12">
        <v>2.9</v>
      </c>
      <c r="H222" s="12">
        <v>4.9000000000000004</v>
      </c>
      <c r="I222" s="12">
        <v>7.9</v>
      </c>
      <c r="J222" s="12">
        <v>13</v>
      </c>
      <c r="K222" s="12">
        <v>18.2</v>
      </c>
      <c r="L222" s="12">
        <v>11.6</v>
      </c>
      <c r="M222" s="12">
        <v>11.8</v>
      </c>
      <c r="N222" s="12">
        <v>14.2</v>
      </c>
      <c r="O222" s="12">
        <v>10.7</v>
      </c>
      <c r="P222" s="12">
        <v>2.2000000000000002</v>
      </c>
      <c r="Q222" s="12">
        <v>0.1</v>
      </c>
    </row>
    <row r="223" spans="2:17" x14ac:dyDescent="0.25">
      <c r="B223" s="12" t="s">
        <v>70</v>
      </c>
      <c r="C223" s="18">
        <v>0</v>
      </c>
      <c r="D223" s="18">
        <v>26.28</v>
      </c>
      <c r="E223" s="18">
        <v>61.319999999999993</v>
      </c>
      <c r="F223" s="18">
        <v>131.39999999999998</v>
      </c>
      <c r="G223" s="18">
        <v>254.03999999999996</v>
      </c>
      <c r="H223" s="18">
        <v>429.24</v>
      </c>
      <c r="I223" s="18">
        <v>692.04</v>
      </c>
      <c r="J223" s="18">
        <v>1138.8000000000002</v>
      </c>
      <c r="K223" s="18">
        <v>1594.3199999999997</v>
      </c>
      <c r="L223" s="18">
        <v>1016.1599999999999</v>
      </c>
      <c r="M223" s="18">
        <v>1033.68</v>
      </c>
      <c r="N223" s="18">
        <v>1243.92</v>
      </c>
      <c r="O223" s="18">
        <v>937.31999999999994</v>
      </c>
      <c r="P223" s="18">
        <v>192.72000000000003</v>
      </c>
      <c r="Q223" s="18">
        <v>8.76</v>
      </c>
    </row>
    <row r="225" spans="2:17" x14ac:dyDescent="0.25">
      <c r="B225" s="26" t="s">
        <v>71</v>
      </c>
      <c r="C225" s="22">
        <f>+C219*C223</f>
        <v>0</v>
      </c>
      <c r="D225" s="22">
        <f t="shared" ref="D225:Q225" si="58">+D219*D223</f>
        <v>1130.6451488806683</v>
      </c>
      <c r="E225" s="22">
        <f t="shared" si="58"/>
        <v>1612.378359626495</v>
      </c>
      <c r="F225" s="22">
        <f t="shared" si="58"/>
        <v>1286.2491994986044</v>
      </c>
      <c r="G225" s="22">
        <f t="shared" si="58"/>
        <v>-1689.9105879607864</v>
      </c>
      <c r="H225" s="22">
        <f t="shared" si="58"/>
        <v>-10030.391924948863</v>
      </c>
      <c r="I225" s="22">
        <f t="shared" si="58"/>
        <v>-28440.14846732873</v>
      </c>
      <c r="J225" s="22">
        <f t="shared" si="58"/>
        <v>-70180.581027082095</v>
      </c>
      <c r="K225" s="22">
        <f t="shared" si="58"/>
        <v>-144213.16115858502</v>
      </c>
      <c r="L225" s="22">
        <f t="shared" si="58"/>
        <v>-158607.64832081512</v>
      </c>
      <c r="M225" s="22">
        <f t="shared" si="58"/>
        <v>-130277.14348108735</v>
      </c>
      <c r="N225" s="22">
        <f t="shared" si="58"/>
        <v>-174688.49595951432</v>
      </c>
      <c r="O225" s="22">
        <f t="shared" si="58"/>
        <v>-145130.28061100579</v>
      </c>
      <c r="P225" s="22">
        <f t="shared" si="58"/>
        <v>-32615.326692698945</v>
      </c>
      <c r="Q225" s="22">
        <f t="shared" si="58"/>
        <v>-1608.6719366165871</v>
      </c>
    </row>
    <row r="226" spans="2:17" x14ac:dyDescent="0.25">
      <c r="B226" s="27"/>
      <c r="C226" s="24">
        <f>IF(C225&gt;0,C225,IF(C225=0,0,IF(C225&lt;0,0)))</f>
        <v>0</v>
      </c>
      <c r="D226" s="24">
        <f t="shared" ref="D226:Q226" si="59">IF(D225&gt;0,D225,IF(D225=0,0,IF(D225&lt;0,0)))</f>
        <v>1130.6451488806683</v>
      </c>
      <c r="E226" s="24">
        <f t="shared" si="59"/>
        <v>1612.378359626495</v>
      </c>
      <c r="F226" s="24">
        <f t="shared" si="59"/>
        <v>1286.2491994986044</v>
      </c>
      <c r="G226" s="24">
        <f t="shared" si="59"/>
        <v>0</v>
      </c>
      <c r="H226" s="24">
        <f t="shared" si="59"/>
        <v>0</v>
      </c>
      <c r="I226" s="24">
        <f t="shared" si="59"/>
        <v>0</v>
      </c>
      <c r="J226" s="24">
        <f t="shared" si="59"/>
        <v>0</v>
      </c>
      <c r="K226" s="24">
        <f t="shared" si="59"/>
        <v>0</v>
      </c>
      <c r="L226" s="24">
        <f t="shared" si="59"/>
        <v>0</v>
      </c>
      <c r="M226" s="24">
        <f t="shared" si="59"/>
        <v>0</v>
      </c>
      <c r="N226" s="24">
        <f t="shared" si="59"/>
        <v>0</v>
      </c>
      <c r="O226" s="24">
        <f t="shared" si="59"/>
        <v>0</v>
      </c>
      <c r="P226" s="24">
        <f t="shared" si="59"/>
        <v>0</v>
      </c>
      <c r="Q226" s="25">
        <f t="shared" si="59"/>
        <v>0</v>
      </c>
    </row>
    <row r="227" spans="2:17" x14ac:dyDescent="0.25">
      <c r="C227" s="18">
        <f>+C226</f>
        <v>0</v>
      </c>
      <c r="D227" s="18">
        <f>+D226+C227</f>
        <v>1130.6451488806683</v>
      </c>
      <c r="E227" s="18">
        <f t="shared" ref="E227" si="60">+E226+D227</f>
        <v>2743.0235085071636</v>
      </c>
      <c r="F227" s="18">
        <f t="shared" ref="F227" si="61">+F226+E227</f>
        <v>4029.272708005768</v>
      </c>
      <c r="G227" s="18">
        <f t="shared" ref="G227" si="62">+G226+F227</f>
        <v>4029.272708005768</v>
      </c>
      <c r="H227" s="18">
        <f t="shared" ref="H227" si="63">+H226+G227</f>
        <v>4029.272708005768</v>
      </c>
      <c r="I227" s="18">
        <f t="shared" ref="I227" si="64">+I226+H227</f>
        <v>4029.272708005768</v>
      </c>
      <c r="J227" s="18">
        <f t="shared" ref="J227" si="65">+J226+I227</f>
        <v>4029.272708005768</v>
      </c>
      <c r="K227" s="18">
        <f t="shared" ref="K227" si="66">+K226+J227</f>
        <v>4029.272708005768</v>
      </c>
      <c r="L227" s="18">
        <f t="shared" ref="L227" si="67">+L226+K227</f>
        <v>4029.272708005768</v>
      </c>
      <c r="M227" s="18">
        <f t="shared" ref="M227" si="68">+M226+L227</f>
        <v>4029.272708005768</v>
      </c>
      <c r="N227" s="18">
        <f t="shared" ref="N227" si="69">+N226+M227</f>
        <v>4029.272708005768</v>
      </c>
      <c r="O227" s="18">
        <f t="shared" ref="O227" si="70">+O226+N227</f>
        <v>4029.272708005768</v>
      </c>
      <c r="P227" s="18">
        <f t="shared" ref="P227" si="71">+P226+O227</f>
        <v>4029.272708005768</v>
      </c>
      <c r="Q227" s="18">
        <f t="shared" ref="Q227" si="72">+Q226+P227</f>
        <v>4029.272708005768</v>
      </c>
    </row>
    <row r="228" spans="2:17" x14ac:dyDescent="0.25">
      <c r="C228" s="18"/>
      <c r="D228" s="18"/>
      <c r="E228" s="18"/>
      <c r="F228" s="18"/>
      <c r="G228" s="18"/>
      <c r="H228" s="18"/>
      <c r="I228" s="18"/>
      <c r="J228" s="18"/>
      <c r="K228" s="18"/>
      <c r="L228" s="18"/>
      <c r="M228" s="18"/>
      <c r="N228" s="18"/>
      <c r="O228" s="18"/>
      <c r="P228" s="18"/>
      <c r="Q228" s="18"/>
    </row>
    <row r="229" spans="2:17" x14ac:dyDescent="0.25">
      <c r="B229" s="12" t="s">
        <v>73</v>
      </c>
      <c r="C229" s="18"/>
      <c r="D229" s="18"/>
      <c r="E229" s="18"/>
      <c r="F229" s="18"/>
      <c r="G229" s="18"/>
      <c r="H229" s="18"/>
      <c r="I229" s="18"/>
      <c r="J229" s="18"/>
      <c r="K229" s="18"/>
      <c r="L229" s="18"/>
      <c r="M229" s="18"/>
      <c r="N229" s="18"/>
      <c r="O229" s="18"/>
      <c r="P229" s="18"/>
      <c r="Q229" s="18"/>
    </row>
    <row r="230" spans="2:17" x14ac:dyDescent="0.25">
      <c r="B230" s="12" t="s">
        <v>32</v>
      </c>
    </row>
    <row r="231" spans="2:17" x14ac:dyDescent="0.25">
      <c r="B231" s="12" t="s">
        <v>56</v>
      </c>
      <c r="C231" s="17">
        <f>+Syöttöarvot!D142</f>
        <v>-32</v>
      </c>
      <c r="D231" s="17">
        <f>+Syöttöarvot!E142</f>
        <v>-26</v>
      </c>
      <c r="E231" s="17">
        <f>+Syöttöarvot!F142</f>
        <v>-22</v>
      </c>
      <c r="F231" s="17">
        <f>+Syöttöarvot!G142</f>
        <v>-18</v>
      </c>
      <c r="G231" s="17">
        <f>+Syöttöarvot!H142</f>
        <v>-14</v>
      </c>
      <c r="H231" s="17">
        <f>+Syöttöarvot!I142</f>
        <v>-10</v>
      </c>
      <c r="I231" s="17">
        <f>+Syöttöarvot!J142</f>
        <v>-6</v>
      </c>
      <c r="J231" s="17">
        <f>+Syöttöarvot!K142</f>
        <v>-2</v>
      </c>
      <c r="K231" s="17">
        <f>+Syöttöarvot!L142</f>
        <v>2</v>
      </c>
      <c r="L231" s="17">
        <f>+Syöttöarvot!M142</f>
        <v>6</v>
      </c>
      <c r="M231" s="17">
        <f>+Syöttöarvot!N142</f>
        <v>10</v>
      </c>
      <c r="N231" s="17">
        <f>+Syöttöarvot!O142</f>
        <v>14</v>
      </c>
      <c r="O231" s="17">
        <f>+Syöttöarvot!P142</f>
        <v>18</v>
      </c>
      <c r="P231" s="17">
        <f>+Syöttöarvot!Q142</f>
        <v>22</v>
      </c>
      <c r="Q231" s="17">
        <f>+Syöttöarvot!R142</f>
        <v>26</v>
      </c>
    </row>
    <row r="232" spans="2:17" x14ac:dyDescent="0.25">
      <c r="B232" s="12" t="s">
        <v>57</v>
      </c>
      <c r="C232" s="12">
        <f>+Syöttöarvot!D143</f>
        <v>3</v>
      </c>
      <c r="D232" s="12">
        <f>+Syöttöarvot!E143</f>
        <v>3</v>
      </c>
      <c r="E232" s="12">
        <f>+Syöttöarvot!F143</f>
        <v>3</v>
      </c>
      <c r="F232" s="12">
        <f>+Syöttöarvot!G143</f>
        <v>3</v>
      </c>
      <c r="G232" s="12">
        <f>+Syöttöarvot!H143</f>
        <v>3</v>
      </c>
      <c r="H232" s="12">
        <f>+Syöttöarvot!I143</f>
        <v>3</v>
      </c>
      <c r="I232" s="12">
        <f>+Syöttöarvot!J143</f>
        <v>3</v>
      </c>
      <c r="J232" s="12">
        <f>+Syöttöarvot!K143</f>
        <v>3</v>
      </c>
      <c r="K232" s="12">
        <f>+Syöttöarvot!L143</f>
        <v>3</v>
      </c>
      <c r="L232" s="12">
        <f>+Syöttöarvot!M143</f>
        <v>3</v>
      </c>
      <c r="M232" s="12">
        <f>+Syöttöarvot!N143</f>
        <v>3</v>
      </c>
      <c r="N232" s="12">
        <f>+Syöttöarvot!O143</f>
        <v>3</v>
      </c>
      <c r="O232" s="12">
        <f>+Syöttöarvot!P143</f>
        <v>3</v>
      </c>
      <c r="P232" s="12">
        <f>+Syöttöarvot!Q143</f>
        <v>3</v>
      </c>
      <c r="Q232" s="12">
        <f>+Syöttöarvot!R143</f>
        <v>3</v>
      </c>
    </row>
    <row r="233" spans="2:17" x14ac:dyDescent="0.25">
      <c r="B233" s="12" t="s">
        <v>58</v>
      </c>
      <c r="C233" s="12">
        <f>+Syöttöarvot!D144</f>
        <v>400</v>
      </c>
      <c r="D233" s="12">
        <f>+Syöttöarvot!E144</f>
        <v>400</v>
      </c>
      <c r="E233" s="12">
        <f>+Syöttöarvot!F144</f>
        <v>400</v>
      </c>
      <c r="F233" s="12">
        <f>+Syöttöarvot!G144</f>
        <v>400</v>
      </c>
      <c r="G233" s="12">
        <f>+Syöttöarvot!H144</f>
        <v>400</v>
      </c>
      <c r="H233" s="12">
        <f>+Syöttöarvot!I144</f>
        <v>400</v>
      </c>
      <c r="I233" s="12">
        <f>+Syöttöarvot!J144</f>
        <v>400</v>
      </c>
      <c r="J233" s="12">
        <f>+Syöttöarvot!K144</f>
        <v>400</v>
      </c>
      <c r="K233" s="12">
        <f>+Syöttöarvot!L144</f>
        <v>400</v>
      </c>
      <c r="L233" s="12">
        <f>+Syöttöarvot!M144</f>
        <v>400</v>
      </c>
      <c r="M233" s="12">
        <f>+Syöttöarvot!N144</f>
        <v>400</v>
      </c>
      <c r="N233" s="12">
        <f>+Syöttöarvot!O144</f>
        <v>400</v>
      </c>
      <c r="O233" s="12">
        <f>+Syöttöarvot!P144</f>
        <v>400</v>
      </c>
      <c r="P233" s="12">
        <f>+Syöttöarvot!Q144</f>
        <v>400</v>
      </c>
      <c r="Q233" s="12">
        <f>+Syöttöarvot!R144</f>
        <v>400</v>
      </c>
    </row>
    <row r="234" spans="2:17" hidden="1" x14ac:dyDescent="0.25">
      <c r="B234" s="12" t="s">
        <v>29</v>
      </c>
      <c r="C234" s="18">
        <f>+Syöttöarvot!D145</f>
        <v>11167.305981753525</v>
      </c>
      <c r="D234" s="18">
        <f>+Syöttöarvot!E145</f>
        <v>11167.305981753525</v>
      </c>
      <c r="E234" s="18">
        <f>+Syöttöarvot!F145</f>
        <v>11167.305981753525</v>
      </c>
      <c r="F234" s="18">
        <f>+Syöttöarvot!G145</f>
        <v>11167.305981753525</v>
      </c>
      <c r="G234" s="18">
        <f>+Syöttöarvot!H145</f>
        <v>11167.305981753525</v>
      </c>
      <c r="H234" s="18">
        <f>+Syöttöarvot!I145</f>
        <v>11167.305981753525</v>
      </c>
      <c r="I234" s="18">
        <f>+Syöttöarvot!J145</f>
        <v>11167.305981753525</v>
      </c>
      <c r="J234" s="18">
        <f>+Syöttöarvot!K145</f>
        <v>11167.305981753525</v>
      </c>
      <c r="K234" s="18">
        <f>+Syöttöarvot!L145</f>
        <v>11167.305981753525</v>
      </c>
      <c r="L234" s="18">
        <f>+Syöttöarvot!M145</f>
        <v>11167.305981753525</v>
      </c>
      <c r="M234" s="18">
        <f>+Syöttöarvot!N145</f>
        <v>11167.305981753525</v>
      </c>
      <c r="N234" s="18">
        <f>+Syöttöarvot!O145</f>
        <v>11167.305981753525</v>
      </c>
      <c r="O234" s="18">
        <f>+Syöttöarvot!P145</f>
        <v>11167.305981753525</v>
      </c>
      <c r="P234" s="18">
        <f>+Syöttöarvot!Q145</f>
        <v>11167.305981753525</v>
      </c>
      <c r="Q234" s="18">
        <f>+Syöttöarvot!R145</f>
        <v>11167.305981753525</v>
      </c>
    </row>
    <row r="235" spans="2:17" hidden="1" x14ac:dyDescent="0.25">
      <c r="B235" s="12">
        <v>0</v>
      </c>
      <c r="C235" s="18" t="e">
        <f>+Syöttöarvot!#REF!</f>
        <v>#REF!</v>
      </c>
      <c r="D235" s="18" t="e">
        <f>+Syöttöarvot!#REF!</f>
        <v>#REF!</v>
      </c>
      <c r="E235" s="18" t="e">
        <f>+Syöttöarvot!#REF!</f>
        <v>#REF!</v>
      </c>
      <c r="F235" s="18" t="e">
        <f>+Syöttöarvot!#REF!</f>
        <v>#REF!</v>
      </c>
      <c r="G235" s="18" t="e">
        <f>+Syöttöarvot!#REF!</f>
        <v>#REF!</v>
      </c>
      <c r="H235" s="18" t="e">
        <f>+Syöttöarvot!#REF!</f>
        <v>#REF!</v>
      </c>
      <c r="I235" s="18" t="e">
        <f>+Syöttöarvot!#REF!</f>
        <v>#REF!</v>
      </c>
      <c r="J235" s="18" t="e">
        <f>+Syöttöarvot!#REF!</f>
        <v>#REF!</v>
      </c>
      <c r="K235" s="18" t="e">
        <f>+Syöttöarvot!#REF!</f>
        <v>#REF!</v>
      </c>
      <c r="L235" s="18" t="e">
        <f>+Syöttöarvot!#REF!</f>
        <v>#REF!</v>
      </c>
      <c r="M235" s="18" t="e">
        <f>+Syöttöarvot!#REF!</f>
        <v>#REF!</v>
      </c>
      <c r="N235" s="18" t="e">
        <f>+Syöttöarvot!#REF!</f>
        <v>#REF!</v>
      </c>
      <c r="O235" s="18" t="e">
        <f>+Syöttöarvot!#REF!</f>
        <v>#REF!</v>
      </c>
      <c r="P235" s="18" t="e">
        <f>+Syöttöarvot!#REF!</f>
        <v>#REF!</v>
      </c>
      <c r="Q235" s="18" t="e">
        <f>+Syöttöarvot!#REF!</f>
        <v>#REF!</v>
      </c>
    </row>
    <row r="236" spans="2:17" hidden="1" x14ac:dyDescent="0.25">
      <c r="B236" s="12">
        <v>0</v>
      </c>
      <c r="C236" s="18" t="e">
        <f>+Syöttöarvot!#REF!</f>
        <v>#REF!</v>
      </c>
      <c r="D236" s="18" t="e">
        <f>+Syöttöarvot!#REF!</f>
        <v>#REF!</v>
      </c>
      <c r="E236" s="18" t="e">
        <f>+Syöttöarvot!#REF!</f>
        <v>#REF!</v>
      </c>
      <c r="F236" s="18" t="e">
        <f>+Syöttöarvot!#REF!</f>
        <v>#REF!</v>
      </c>
      <c r="G236" s="18" t="e">
        <f>+Syöttöarvot!#REF!</f>
        <v>#REF!</v>
      </c>
      <c r="H236" s="18" t="e">
        <f>+Syöttöarvot!#REF!</f>
        <v>#REF!</v>
      </c>
      <c r="I236" s="18" t="e">
        <f>+Syöttöarvot!#REF!</f>
        <v>#REF!</v>
      </c>
      <c r="J236" s="18" t="e">
        <f>+Syöttöarvot!#REF!</f>
        <v>#REF!</v>
      </c>
      <c r="K236" s="18" t="e">
        <f>+Syöttöarvot!#REF!</f>
        <v>#REF!</v>
      </c>
      <c r="L236" s="18" t="e">
        <f>+Syöttöarvot!#REF!</f>
        <v>#REF!</v>
      </c>
      <c r="M236" s="18" t="e">
        <f>+Syöttöarvot!#REF!</f>
        <v>#REF!</v>
      </c>
      <c r="N236" s="18" t="e">
        <f>+Syöttöarvot!#REF!</f>
        <v>#REF!</v>
      </c>
      <c r="O236" s="18" t="e">
        <f>+Syöttöarvot!#REF!</f>
        <v>#REF!</v>
      </c>
      <c r="P236" s="18" t="e">
        <f>+Syöttöarvot!#REF!</f>
        <v>#REF!</v>
      </c>
      <c r="Q236" s="18" t="e">
        <f>+Syöttöarvot!#REF!</f>
        <v>#REF!</v>
      </c>
    </row>
    <row r="237" spans="2:17" hidden="1" x14ac:dyDescent="0.25">
      <c r="B237" s="12" t="s">
        <v>59</v>
      </c>
      <c r="C237" s="18">
        <f>+Syöttöarvot!D146</f>
        <v>15564.981201528104</v>
      </c>
      <c r="D237" s="18">
        <f>+Syöttöarvot!E146</f>
        <v>15999.04308086663</v>
      </c>
      <c r="E237" s="18">
        <f>+Syöttöarvot!F146</f>
        <v>16457.724708772657</v>
      </c>
      <c r="F237" s="18">
        <f>+Syöttöarvot!G146</f>
        <v>17130.22860527486</v>
      </c>
      <c r="G237" s="18">
        <f>+Syöttöarvot!H146</f>
        <v>18133.231178868566</v>
      </c>
      <c r="H237" s="18">
        <f>+Syöttöarvot!I146</f>
        <v>19675.634618161697</v>
      </c>
      <c r="I237" s="18">
        <f>+Syöttöarvot!J146</f>
        <v>22174.62352648683</v>
      </c>
      <c r="J237" s="18">
        <f>+Syöttöarvot!K146</f>
        <v>26607.588261810357</v>
      </c>
      <c r="K237" s="18">
        <f>+Syöttöarvot!L146</f>
        <v>35944.173989518182</v>
      </c>
      <c r="L237" s="18">
        <f>+Syöttöarvot!M146</f>
        <v>65569.517464622273</v>
      </c>
      <c r="M237" s="18">
        <f>+Syöttöarvot!N146</f>
        <v>-1258994.4828201109</v>
      </c>
      <c r="N237" s="18">
        <f>+Syöttöarvot!O146</f>
        <v>-47377.970151187859</v>
      </c>
      <c r="O237" s="18">
        <f>+Syöttöarvot!P146</f>
        <v>-21450.533176331708</v>
      </c>
      <c r="P237" s="18">
        <f>+Syöttöarvot!Q146</f>
        <v>-12751.903861037179</v>
      </c>
      <c r="Q237" s="18">
        <f>+Syöttöarvot!R146</f>
        <v>-8490.8884330606852</v>
      </c>
    </row>
    <row r="238" spans="2:17" hidden="1" x14ac:dyDescent="0.25">
      <c r="B238" s="12" t="s">
        <v>31</v>
      </c>
      <c r="C238" s="18">
        <f>+Syöttöarvot!D147</f>
        <v>15564.981201528104</v>
      </c>
      <c r="D238" s="18">
        <f>+Syöttöarvot!E147</f>
        <v>15999.04308086663</v>
      </c>
      <c r="E238" s="18">
        <f>+Syöttöarvot!F147</f>
        <v>16457.724708772657</v>
      </c>
      <c r="F238" s="18">
        <f>+Syöttöarvot!G147</f>
        <v>17130.22860527486</v>
      </c>
      <c r="G238" s="18">
        <f>+Syöttöarvot!H147</f>
        <v>18133.231178868566</v>
      </c>
      <c r="H238" s="18">
        <f>+Syöttöarvot!I147</f>
        <v>19675.634618161697</v>
      </c>
      <c r="I238" s="18">
        <f>+Syöttöarvot!J147</f>
        <v>22174.62352648683</v>
      </c>
      <c r="J238" s="18">
        <f>+Syöttöarvot!K147</f>
        <v>26607.588261810357</v>
      </c>
      <c r="K238" s="18">
        <f>+Syöttöarvot!L147</f>
        <v>35944.173989518182</v>
      </c>
      <c r="L238" s="18">
        <f>+Syöttöarvot!M147</f>
        <v>65569.517464622273</v>
      </c>
      <c r="M238" s="18">
        <f>+Syöttöarvot!N147</f>
        <v>11167.305981753525</v>
      </c>
      <c r="N238" s="18">
        <f>+Syöttöarvot!O147</f>
        <v>11167.305981753525</v>
      </c>
      <c r="O238" s="18">
        <f>+Syöttöarvot!P147</f>
        <v>11167.305981753525</v>
      </c>
      <c r="P238" s="18">
        <f>+Syöttöarvot!Q147</f>
        <v>11167.305981753525</v>
      </c>
      <c r="Q238" s="18">
        <f>+Syöttöarvot!R147</f>
        <v>11167.305981753525</v>
      </c>
    </row>
    <row r="239" spans="2:17" hidden="1" x14ac:dyDescent="0.25">
      <c r="B239" s="12" t="s">
        <v>23</v>
      </c>
      <c r="C239" s="18">
        <f>+Syöttöarvot!D148</f>
        <v>758.08684097373691</v>
      </c>
      <c r="D239" s="18">
        <f>+Syöttöarvot!E148</f>
        <v>758.08684097373691</v>
      </c>
      <c r="E239" s="18">
        <f>+Syöttöarvot!F148</f>
        <v>758.08684097373691</v>
      </c>
      <c r="F239" s="18">
        <f>+Syöttöarvot!G148</f>
        <v>758.08684097373691</v>
      </c>
      <c r="G239" s="18">
        <f>+Syöttöarvot!H148</f>
        <v>758.08684097373691</v>
      </c>
      <c r="H239" s="18">
        <f>+Syöttöarvot!I148</f>
        <v>758.08684097373691</v>
      </c>
      <c r="I239" s="18">
        <f>+Syöttöarvot!J148</f>
        <v>758.08684097373691</v>
      </c>
      <c r="J239" s="18">
        <f>+Syöttöarvot!K148</f>
        <v>758.08684097373691</v>
      </c>
      <c r="K239" s="18">
        <f>+Syöttöarvot!L148</f>
        <v>758.08684097373691</v>
      </c>
      <c r="L239" s="18">
        <f>+Syöttöarvot!M148</f>
        <v>758.08684097373691</v>
      </c>
      <c r="M239" s="18">
        <f>+Syöttöarvot!N148</f>
        <v>758.08684097373691</v>
      </c>
      <c r="N239" s="18">
        <f>+Syöttöarvot!O148</f>
        <v>758.08684097373691</v>
      </c>
      <c r="O239" s="18">
        <f>+Syöttöarvot!P148</f>
        <v>758.08684097373691</v>
      </c>
      <c r="P239" s="18">
        <f>+Syöttöarvot!Q148</f>
        <v>758.08684097373691</v>
      </c>
      <c r="Q239" s="18">
        <f>+Syöttöarvot!R148</f>
        <v>758.08684097373691</v>
      </c>
    </row>
    <row r="240" spans="2:17" hidden="1" x14ac:dyDescent="0.25">
      <c r="B240" s="12" t="s">
        <v>24</v>
      </c>
      <c r="C240" s="18">
        <f>+Syöttöarvot!D149</f>
        <v>42.424174288527169</v>
      </c>
      <c r="D240" s="18">
        <f>+Syöttöarvot!E149</f>
        <v>74.180813660186374</v>
      </c>
      <c r="E240" s="18">
        <f>+Syöttöarvot!F149</f>
        <v>105.91833770879838</v>
      </c>
      <c r="F240" s="18">
        <f>+Syöttöarvot!G149</f>
        <v>149.3781005316697</v>
      </c>
      <c r="G240" s="18">
        <f>+Syöttöarvot!H149</f>
        <v>208.20679213176459</v>
      </c>
      <c r="H240" s="18">
        <f>+Syöttöarvot!I149</f>
        <v>286.96930013150785</v>
      </c>
      <c r="I240" s="18">
        <f>+Syöttöarvot!J149</f>
        <v>391.32227237487109</v>
      </c>
      <c r="J240" s="18">
        <f>+Syöttöarvot!K149</f>
        <v>528.20794958606598</v>
      </c>
      <c r="K240" s="18">
        <f>+Syöttöarvot!L149</f>
        <v>706.06847424786042</v>
      </c>
      <c r="L240" s="18">
        <f>+Syöttöarvot!M149</f>
        <v>935.08055776749416</v>
      </c>
      <c r="M240" s="18">
        <f>+Syöttöarvot!N149</f>
        <v>1227.410049807864</v>
      </c>
      <c r="N240" s="18">
        <f>+Syöttöarvot!O149</f>
        <v>1597.4856104484586</v>
      </c>
      <c r="O240" s="18">
        <f>+Syöttöarvot!P149</f>
        <v>2062.2903468099853</v>
      </c>
      <c r="P240" s="18">
        <f>+Syöttöarvot!Q149</f>
        <v>2641.6699499209726</v>
      </c>
      <c r="Q240" s="18">
        <f>+Syöttöarvot!R149</f>
        <v>3358.6555633834028</v>
      </c>
    </row>
    <row r="241" spans="2:17" hidden="1" x14ac:dyDescent="0.25">
      <c r="B241" s="12" t="s">
        <v>25</v>
      </c>
      <c r="C241" s="18">
        <f>+Syöttöarvot!D150</f>
        <v>3.7642932793178659E-3</v>
      </c>
      <c r="D241" s="18">
        <f>+Syöttöarvot!E150</f>
        <v>3.7642932793178659E-3</v>
      </c>
      <c r="E241" s="18">
        <f>+Syöttöarvot!F150</f>
        <v>3.7642932793178659E-3</v>
      </c>
      <c r="F241" s="18">
        <f>+Syöttöarvot!G150</f>
        <v>3.7642932793178659E-3</v>
      </c>
      <c r="G241" s="18">
        <f>+Syöttöarvot!H150</f>
        <v>3.7642932793178659E-3</v>
      </c>
      <c r="H241" s="18">
        <f>+Syöttöarvot!I150</f>
        <v>3.7642932793178659E-3</v>
      </c>
      <c r="I241" s="18">
        <f>+Syöttöarvot!J150</f>
        <v>3.7642932793178659E-3</v>
      </c>
      <c r="J241" s="18">
        <f>+Syöttöarvot!K150</f>
        <v>3.7642932793178659E-3</v>
      </c>
      <c r="K241" s="18">
        <f>+Syöttöarvot!L150</f>
        <v>3.7642932793178659E-3</v>
      </c>
      <c r="L241" s="18">
        <f>+Syöttöarvot!M150</f>
        <v>3.7642932793178659E-3</v>
      </c>
      <c r="M241" s="18">
        <f>+Syöttöarvot!N150</f>
        <v>3.7642932793178659E-3</v>
      </c>
      <c r="N241" s="18">
        <f>+Syöttöarvot!O150</f>
        <v>3.7642932793178659E-3</v>
      </c>
      <c r="O241" s="18">
        <f>+Syöttöarvot!P150</f>
        <v>3.7642932793178659E-3</v>
      </c>
      <c r="P241" s="18">
        <f>+Syöttöarvot!Q150</f>
        <v>3.7642932793178659E-3</v>
      </c>
      <c r="Q241" s="18">
        <f>+Syöttöarvot!R150</f>
        <v>3.7642932793178659E-3</v>
      </c>
    </row>
    <row r="242" spans="2:17" hidden="1" x14ac:dyDescent="0.25">
      <c r="B242" s="12" t="s">
        <v>26</v>
      </c>
      <c r="C242" s="18">
        <f>+Syöttöarvot!D151</f>
        <v>4.7053665991473323E-3</v>
      </c>
      <c r="D242" s="18">
        <f>+Syöttöarvot!E151</f>
        <v>4.7053665991473323E-3</v>
      </c>
      <c r="E242" s="18">
        <f>+Syöttöarvot!F151</f>
        <v>4.7053665991473323E-3</v>
      </c>
      <c r="F242" s="18">
        <f>+Syöttöarvot!G151</f>
        <v>4.7053665991473323E-3</v>
      </c>
      <c r="G242" s="18">
        <f>+Syöttöarvot!H151</f>
        <v>4.7053665991473323E-3</v>
      </c>
      <c r="H242" s="18">
        <f>+Syöttöarvot!I151</f>
        <v>4.7053665991473323E-3</v>
      </c>
      <c r="I242" s="18">
        <f>+Syöttöarvot!J151</f>
        <v>4.7053665991473323E-3</v>
      </c>
      <c r="J242" s="18">
        <f>+Syöttöarvot!K151</f>
        <v>4.7053665991473323E-3</v>
      </c>
      <c r="K242" s="18">
        <f>+Syöttöarvot!L151</f>
        <v>4.7053665991473323E-3</v>
      </c>
      <c r="L242" s="18">
        <f>+Syöttöarvot!M151</f>
        <v>4.7053665991473323E-3</v>
      </c>
      <c r="M242" s="18">
        <f>+Syöttöarvot!N151</f>
        <v>4.7053665991473323E-3</v>
      </c>
      <c r="N242" s="18">
        <f>+Syöttöarvot!O151</f>
        <v>4.7053665991473323E-3</v>
      </c>
      <c r="O242" s="18">
        <f>+Syöttöarvot!P151</f>
        <v>4.7053665991473323E-3</v>
      </c>
      <c r="P242" s="18">
        <f>+Syöttöarvot!Q151</f>
        <v>4.7053665991473323E-3</v>
      </c>
      <c r="Q242" s="18">
        <f>+Syöttöarvot!R151</f>
        <v>4.7053665991473323E-3</v>
      </c>
    </row>
    <row r="243" spans="2:17" hidden="1" x14ac:dyDescent="0.25">
      <c r="B243" s="12" t="s">
        <v>28</v>
      </c>
      <c r="C243" s="18">
        <f>+Syöttöarvot!D152</f>
        <v>1.3166123055060157E-4</v>
      </c>
      <c r="D243" s="18">
        <f>+Syöttöarvot!E152</f>
        <v>2.3021631825575082E-4</v>
      </c>
      <c r="E243" s="18">
        <f>+Syöttöarvot!F152</f>
        <v>3.2871208254454671E-4</v>
      </c>
      <c r="F243" s="18">
        <f>+Syöttöarvot!G152</f>
        <v>4.6358720854656116E-4</v>
      </c>
      <c r="G243" s="18">
        <f>+Syöttöarvot!H152</f>
        <v>6.4615901006409701E-4</v>
      </c>
      <c r="H243" s="18">
        <f>+Syöttöarvot!I152</f>
        <v>8.9059437971847279E-4</v>
      </c>
      <c r="I243" s="18">
        <f>+Syöttöarvot!J152</f>
        <v>1.2144484315082206E-3</v>
      </c>
      <c r="J243" s="18">
        <f>+Syöttöarvot!K152</f>
        <v>1.6392660504395153E-3</v>
      </c>
      <c r="K243" s="18">
        <f>+Syöttöarvot!L152</f>
        <v>2.1912469890450841E-3</v>
      </c>
      <c r="L243" s="18">
        <f>+Syöttöarvot!M152</f>
        <v>2.9019741447956714E-3</v>
      </c>
      <c r="M243" s="18">
        <f>+Syöttöarvot!N152</f>
        <v>3.809203602851992E-3</v>
      </c>
      <c r="N243" s="18">
        <f>+Syöttöarvot!O152</f>
        <v>4.9577139634607338E-3</v>
      </c>
      <c r="O243" s="18">
        <f>+Syöttöarvot!P152</f>
        <v>6.4002114211344375E-3</v>
      </c>
      <c r="P243" s="18">
        <f>+Syöttöarvot!Q152</f>
        <v>8.198286051478881E-3</v>
      </c>
      <c r="Q243" s="18">
        <f>+Syöttöarvot!R152</f>
        <v>1.0423413817396768E-2</v>
      </c>
    </row>
    <row r="244" spans="2:17" hidden="1" x14ac:dyDescent="0.25">
      <c r="B244" s="12" t="s">
        <v>27</v>
      </c>
      <c r="C244" s="18">
        <f>+Syöttöarvot!D153</f>
        <v>2.6332246110120314E-4</v>
      </c>
      <c r="D244" s="18">
        <f>+Syöttöarvot!E153</f>
        <v>4.6043263651150164E-4</v>
      </c>
      <c r="E244" s="18">
        <f>+Syöttöarvot!F153</f>
        <v>6.5742416508909342E-4</v>
      </c>
      <c r="F244" s="18">
        <f>+Syöttöarvot!G153</f>
        <v>9.2717441709312231E-4</v>
      </c>
      <c r="G244" s="18">
        <f>+Syöttöarvot!H153</f>
        <v>1.292318020128194E-3</v>
      </c>
      <c r="H244" s="18">
        <f>+Syöttöarvot!I153</f>
        <v>1.7811887594369456E-3</v>
      </c>
      <c r="I244" s="18">
        <f>+Syöttöarvot!J153</f>
        <v>2.4288968630164411E-3</v>
      </c>
      <c r="J244" s="18">
        <f>+Syöttöarvot!K153</f>
        <v>3.2785321008790306E-3</v>
      </c>
      <c r="K244" s="18">
        <f>+Syöttöarvot!L153</f>
        <v>4.3824939780901682E-3</v>
      </c>
      <c r="L244" s="18">
        <f>+Syöttöarvot!M153</f>
        <v>5.8039482895913428E-3</v>
      </c>
      <c r="M244" s="18">
        <f>+Syöttöarvot!N153</f>
        <v>7.618407205703984E-3</v>
      </c>
      <c r="N244" s="18">
        <f>+Syöttöarvot!O153</f>
        <v>9.9154279269214676E-3</v>
      </c>
      <c r="O244" s="18">
        <f>+Syöttöarvot!P153</f>
        <v>1.2800422842268875E-2</v>
      </c>
      <c r="P244" s="18">
        <f>+Syöttöarvot!Q153</f>
        <v>1.6396572102957762E-2</v>
      </c>
      <c r="Q244" s="18">
        <f>+Syöttöarvot!R153</f>
        <v>2.0846827634793536E-2</v>
      </c>
    </row>
    <row r="245" spans="2:17" x14ac:dyDescent="0.25">
      <c r="B245" s="12" t="s">
        <v>60</v>
      </c>
      <c r="C245" s="18">
        <f>+Syöttöarvot!D154</f>
        <v>7.3920000000000003</v>
      </c>
      <c r="D245" s="18">
        <f>+Syöttöarvot!E154</f>
        <v>6.1248000000000014</v>
      </c>
      <c r="E245" s="18">
        <f>+Syöttöarvot!F154</f>
        <v>5.28</v>
      </c>
      <c r="F245" s="18">
        <f>+Syöttöarvot!G154</f>
        <v>4.4352</v>
      </c>
      <c r="G245" s="18">
        <f>+Syöttöarvot!H154</f>
        <v>3.5904000000000007</v>
      </c>
      <c r="H245" s="18">
        <f>+Syöttöarvot!I154</f>
        <v>2.7456</v>
      </c>
      <c r="I245" s="18">
        <f>+Syöttöarvot!J154</f>
        <v>1.9008</v>
      </c>
      <c r="J245" s="18">
        <f>+Syöttöarvot!K154</f>
        <v>1.056</v>
      </c>
      <c r="K245" s="18">
        <f>+Syöttöarvot!L154</f>
        <v>0.21120000000000003</v>
      </c>
      <c r="L245" s="18">
        <f>+Syöttöarvot!M154</f>
        <v>-0.63360000000000016</v>
      </c>
      <c r="M245" s="18">
        <f>+Syöttöarvot!N154</f>
        <v>-1.4784000000000002</v>
      </c>
      <c r="N245" s="18">
        <f>+Syöttöarvot!O154</f>
        <v>-2.3232000000000004</v>
      </c>
      <c r="O245" s="18">
        <f>+Syöttöarvot!P154</f>
        <v>-3.1680000000000001</v>
      </c>
      <c r="P245" s="18">
        <f>+Syöttöarvot!Q154</f>
        <v>-4.0128000000000004</v>
      </c>
      <c r="Q245" s="18">
        <f>+Syöttöarvot!R154</f>
        <v>-4.8576000000000006</v>
      </c>
    </row>
    <row r="246" spans="2:17" x14ac:dyDescent="0.25">
      <c r="B246" s="12" t="s">
        <v>61</v>
      </c>
      <c r="C246" s="18">
        <f>+Syöttöarvot!D155</f>
        <v>0</v>
      </c>
      <c r="D246" s="18">
        <f>+Syöttöarvot!E155</f>
        <v>0</v>
      </c>
      <c r="E246" s="18">
        <f>+Syöttöarvot!F155</f>
        <v>0</v>
      </c>
      <c r="F246" s="18">
        <f>+Syöttöarvot!G155</f>
        <v>0</v>
      </c>
      <c r="G246" s="18">
        <f>+Syöttöarvot!H155</f>
        <v>0</v>
      </c>
      <c r="H246" s="18">
        <f>+Syöttöarvot!I155</f>
        <v>0</v>
      </c>
      <c r="I246" s="18">
        <f>+Syöttöarvot!J155</f>
        <v>0</v>
      </c>
      <c r="J246" s="18">
        <f>+Syöttöarvot!K155</f>
        <v>0</v>
      </c>
      <c r="K246" s="18">
        <f>+Syöttöarvot!L155</f>
        <v>0</v>
      </c>
      <c r="L246" s="18">
        <f>+Syöttöarvot!M155</f>
        <v>0</v>
      </c>
      <c r="M246" s="18">
        <f>+Syöttöarvot!N155</f>
        <v>0</v>
      </c>
      <c r="N246" s="18">
        <f>+Syöttöarvot!O155</f>
        <v>0</v>
      </c>
      <c r="O246" s="18">
        <f>+Syöttöarvot!P155</f>
        <v>0</v>
      </c>
      <c r="P246" s="18">
        <f>+Syöttöarvot!Q155</f>
        <v>0</v>
      </c>
      <c r="Q246" s="18">
        <f>+Syöttöarvot!R155</f>
        <v>0</v>
      </c>
    </row>
    <row r="247" spans="2:17" x14ac:dyDescent="0.25">
      <c r="B247" s="12" t="s">
        <v>62</v>
      </c>
      <c r="C247" s="18">
        <f>+Syöttöarvot!D156</f>
        <v>10.92</v>
      </c>
      <c r="D247" s="18">
        <f>+Syöttöarvot!E156</f>
        <v>9.048</v>
      </c>
      <c r="E247" s="18">
        <f>+Syöttöarvot!F156</f>
        <v>7.8</v>
      </c>
      <c r="F247" s="18">
        <f>+Syöttöarvot!G156</f>
        <v>6.5519999999999996</v>
      </c>
      <c r="G247" s="18">
        <f>+Syöttöarvot!H156</f>
        <v>5.3040000000000003</v>
      </c>
      <c r="H247" s="18">
        <f>+Syöttöarvot!I156</f>
        <v>4.056</v>
      </c>
      <c r="I247" s="18">
        <f>+Syöttöarvot!J156</f>
        <v>2.8079999999999998</v>
      </c>
      <c r="J247" s="18">
        <f>+Syöttöarvot!K156</f>
        <v>1.56</v>
      </c>
      <c r="K247" s="18">
        <f>+Syöttöarvot!L156</f>
        <v>0.312</v>
      </c>
      <c r="L247" s="18">
        <f>+Syöttöarvot!M156</f>
        <v>-0.93600000000000005</v>
      </c>
      <c r="M247" s="18">
        <f>+Syöttöarvot!N156</f>
        <v>-2.1840000000000002</v>
      </c>
      <c r="N247" s="18">
        <f>+Syöttöarvot!O156</f>
        <v>-3.4320000000000004</v>
      </c>
      <c r="O247" s="18">
        <f>+Syöttöarvot!P156</f>
        <v>-4.68</v>
      </c>
      <c r="P247" s="18">
        <f>+Syöttöarvot!Q156</f>
        <v>-5.9280000000000008</v>
      </c>
      <c r="Q247" s="18">
        <f>+Syöttöarvot!R156</f>
        <v>-7.176000000000001</v>
      </c>
    </row>
    <row r="248" spans="2:17" x14ac:dyDescent="0.25">
      <c r="B248" s="12" t="s">
        <v>63</v>
      </c>
      <c r="C248" s="18">
        <f>+Syöttöarvot!D157</f>
        <v>3.2759999999999998</v>
      </c>
      <c r="D248" s="18">
        <f>+Syöttöarvot!E157</f>
        <v>2.7143999999999995</v>
      </c>
      <c r="E248" s="18">
        <f>+Syöttöarvot!F157</f>
        <v>2.34</v>
      </c>
      <c r="F248" s="18">
        <f>+Syöttöarvot!G157</f>
        <v>1.9656</v>
      </c>
      <c r="G248" s="18">
        <f>+Syöttöarvot!H157</f>
        <v>1.5911999999999997</v>
      </c>
      <c r="H248" s="18">
        <f>+Syöttöarvot!I157</f>
        <v>1.2167999999999999</v>
      </c>
      <c r="I248" s="18">
        <f>+Syöttöarvot!J157</f>
        <v>0.84239999999999982</v>
      </c>
      <c r="J248" s="18">
        <f>+Syöttöarvot!K157</f>
        <v>0.46800000000000003</v>
      </c>
      <c r="K248" s="18">
        <f>+Syöttöarvot!L157</f>
        <v>9.3599999999999989E-2</v>
      </c>
      <c r="L248" s="18">
        <f>+Syöttöarvot!M157</f>
        <v>-0.28079999999999994</v>
      </c>
      <c r="M248" s="18">
        <f>+Syöttöarvot!N157</f>
        <v>-0.6552</v>
      </c>
      <c r="N248" s="18">
        <f>+Syöttöarvot!O157</f>
        <v>-1.0295999999999998</v>
      </c>
      <c r="O248" s="18">
        <f>+Syöttöarvot!P157</f>
        <v>-1.4039999999999999</v>
      </c>
      <c r="P248" s="18">
        <f>+Syöttöarvot!Q157</f>
        <v>-1.7784</v>
      </c>
      <c r="Q248" s="18">
        <f>+Syöttöarvot!R157</f>
        <v>-2.1527999999999996</v>
      </c>
    </row>
    <row r="249" spans="2:17" ht="15.75" thickBot="1" x14ac:dyDescent="0.3">
      <c r="B249" s="19" t="s">
        <v>64</v>
      </c>
      <c r="C249" s="20">
        <f>+Syöttöarvot!D158</f>
        <v>189.1577576574596</v>
      </c>
      <c r="D249" s="20">
        <f>+Syöttöarvot!E158</f>
        <v>161.1014754670598</v>
      </c>
      <c r="E249" s="20">
        <f>+Syöttöarvot!F158</f>
        <v>142.86219365254044</v>
      </c>
      <c r="F249" s="20">
        <f>+Syöttöarvot!G158</f>
        <v>124.90791691346254</v>
      </c>
      <c r="G249" s="20">
        <f>+Syöttöarvot!H158</f>
        <v>107.03643404193249</v>
      </c>
      <c r="H249" s="20">
        <f>+Syöttöarvot!I158</f>
        <v>88.813628484757658</v>
      </c>
      <c r="I249" s="20">
        <f>+Syöttöarvot!J158</f>
        <v>69.295698520271344</v>
      </c>
      <c r="J249" s="20">
        <f>+Syöttöarvot!K158</f>
        <v>46.193729621198536</v>
      </c>
      <c r="K249" s="20">
        <f>+Syöttöarvot!L158</f>
        <v>12.480615968582702</v>
      </c>
      <c r="L249" s="20">
        <f>+Syöttöarvot!M158</f>
        <v>-68.301580692314872</v>
      </c>
      <c r="M249" s="20">
        <f>+Syöttöarvot!N158</f>
        <v>-27.142757594539816</v>
      </c>
      <c r="N249" s="20">
        <f>+Syöttöarvot!O158</f>
        <v>-42.652904791419715</v>
      </c>
      <c r="O249" s="20">
        <f>+Syöttöarvot!P158</f>
        <v>-58.163051988299607</v>
      </c>
      <c r="P249" s="20">
        <f>+Syöttöarvot!Q158</f>
        <v>-73.673199185179499</v>
      </c>
      <c r="Q249" s="20">
        <f>+Syöttöarvot!R158</f>
        <v>-89.183346382059398</v>
      </c>
    </row>
    <row r="250" spans="2:17" ht="15.75" thickTop="1" x14ac:dyDescent="0.25">
      <c r="B250" s="12" t="s">
        <v>65</v>
      </c>
      <c r="C250" s="18">
        <f>+Syöttöarvot!D159</f>
        <v>210.74575765745959</v>
      </c>
      <c r="D250" s="18">
        <f>+Syöttöarvot!E159</f>
        <v>178.98867546705981</v>
      </c>
      <c r="E250" s="18">
        <f>+Syöttöarvot!F159</f>
        <v>158.28219365254043</v>
      </c>
      <c r="F250" s="18">
        <f>+Syöttöarvot!G159</f>
        <v>137.86071691346254</v>
      </c>
      <c r="G250" s="18">
        <f>+Syöttöarvot!H159</f>
        <v>117.5220340419325</v>
      </c>
      <c r="H250" s="18">
        <f>+Syöttöarvot!I159</f>
        <v>96.832028484757657</v>
      </c>
      <c r="I250" s="18">
        <f>+Syöttöarvot!J159</f>
        <v>74.846898520271338</v>
      </c>
      <c r="J250" s="18">
        <f>+Syöttöarvot!K159</f>
        <v>49.277729621198539</v>
      </c>
      <c r="K250" s="18">
        <f>+Syöttöarvot!L159</f>
        <v>13.097415968582702</v>
      </c>
      <c r="L250" s="18">
        <f>+Syöttöarvot!M159</f>
        <v>-70.151980692314865</v>
      </c>
      <c r="M250" s="18">
        <f>+Syöttöarvot!N159</f>
        <v>-31.460357594539815</v>
      </c>
      <c r="N250" s="18">
        <f>+Syöttöarvot!O159</f>
        <v>-49.437704791419719</v>
      </c>
      <c r="O250" s="18">
        <f>+Syöttöarvot!P159</f>
        <v>-67.415051988299609</v>
      </c>
      <c r="P250" s="18">
        <f>+Syöttöarvot!Q159</f>
        <v>-85.392399185179499</v>
      </c>
      <c r="Q250" s="18">
        <f>+Syöttöarvot!R159</f>
        <v>-103.3697463820594</v>
      </c>
    </row>
    <row r="253" spans="2:17" x14ac:dyDescent="0.25">
      <c r="B253" s="12" t="s">
        <v>66</v>
      </c>
      <c r="C253" s="18">
        <f>+lampoteho(C233,Syöttöarvot!$D$6)</f>
        <v>128.98413235482803</v>
      </c>
      <c r="D253" s="18">
        <f>+lampoteho(D233,Syöttöarvot!$D$6)</f>
        <v>128.98413235482803</v>
      </c>
      <c r="E253" s="18">
        <f>+lampoteho(E233,Syöttöarvot!$D$6)</f>
        <v>128.98413235482803</v>
      </c>
      <c r="F253" s="18">
        <f>+lampoteho(F233,Syöttöarvot!$D$6)</f>
        <v>128.98413235482803</v>
      </c>
      <c r="G253" s="18">
        <f>+lampoteho(G233,Syöttöarvot!$D$6)</f>
        <v>128.98413235482803</v>
      </c>
      <c r="H253" s="18">
        <f>+lampoteho(H233,Syöttöarvot!$D$6)</f>
        <v>128.98413235482803</v>
      </c>
      <c r="I253" s="18">
        <f>+lampoteho(I233,Syöttöarvot!$D$6)</f>
        <v>128.98413235482803</v>
      </c>
      <c r="J253" s="18">
        <f>+lampoteho(J233,Syöttöarvot!$D$6)</f>
        <v>128.98413235482803</v>
      </c>
      <c r="K253" s="18">
        <f>+lampoteho(K233,Syöttöarvot!$D$6)</f>
        <v>128.98413235482803</v>
      </c>
      <c r="L253" s="18">
        <f>+lampoteho(L233,Syöttöarvot!$D$6)</f>
        <v>128.98413235482803</v>
      </c>
      <c r="M253" s="18">
        <f>+lampoteho(M233,Syöttöarvot!$D$6)</f>
        <v>128.98413235482803</v>
      </c>
      <c r="N253" s="18">
        <f>+lampoteho(N233,Syöttöarvot!$D$6)</f>
        <v>128.98413235482803</v>
      </c>
      <c r="O253" s="18">
        <f>+lampoteho(O233,Syöttöarvot!$D$6)</f>
        <v>128.98413235482803</v>
      </c>
      <c r="P253" s="18">
        <f>+lampoteho(P233,Syöttöarvot!$D$6)</f>
        <v>128.98413235482803</v>
      </c>
      <c r="Q253" s="18">
        <f>+lampoteho(Q233,Syöttöarvot!$D$6)</f>
        <v>128.98413235482803</v>
      </c>
    </row>
    <row r="254" spans="2:17" x14ac:dyDescent="0.25">
      <c r="B254" s="21" t="s">
        <v>67</v>
      </c>
      <c r="C254" s="22">
        <f>+C250-C253</f>
        <v>81.761625302631558</v>
      </c>
      <c r="D254" s="22">
        <f t="shared" ref="D254:Q254" si="73">+D250-D253</f>
        <v>50.004543112231772</v>
      </c>
      <c r="E254" s="22">
        <f t="shared" si="73"/>
        <v>29.298061297712394</v>
      </c>
      <c r="F254" s="22">
        <f t="shared" si="73"/>
        <v>8.8765845586345051</v>
      </c>
      <c r="G254" s="22">
        <f t="shared" si="73"/>
        <v>-11.462098312895534</v>
      </c>
      <c r="H254" s="22">
        <f t="shared" si="73"/>
        <v>-32.152103870070377</v>
      </c>
      <c r="I254" s="22">
        <f t="shared" si="73"/>
        <v>-54.137233834556696</v>
      </c>
      <c r="J254" s="22">
        <f t="shared" si="73"/>
        <v>-79.706402733629488</v>
      </c>
      <c r="K254" s="22">
        <f t="shared" si="73"/>
        <v>-115.88671638624533</v>
      </c>
      <c r="L254" s="22">
        <f t="shared" si="73"/>
        <v>-199.13611304714289</v>
      </c>
      <c r="M254" s="22">
        <f t="shared" si="73"/>
        <v>-160.44448994936783</v>
      </c>
      <c r="N254" s="22">
        <f t="shared" si="73"/>
        <v>-178.42183714624775</v>
      </c>
      <c r="O254" s="22">
        <f t="shared" si="73"/>
        <v>-196.39918434312764</v>
      </c>
      <c r="P254" s="22">
        <f t="shared" si="73"/>
        <v>-214.37653154000753</v>
      </c>
      <c r="Q254" s="22">
        <f t="shared" si="73"/>
        <v>-232.35387873688745</v>
      </c>
    </row>
    <row r="255" spans="2:17" x14ac:dyDescent="0.25">
      <c r="C255" s="23">
        <f>+IF(C254&gt;0,C254,IF(C254&lt;0,0))</f>
        <v>81.761625302631558</v>
      </c>
      <c r="D255" s="24">
        <f t="shared" ref="D255:Q255" si="74">+IF(D254&gt;0,D254,IF(D254&lt;0,0))</f>
        <v>50.004543112231772</v>
      </c>
      <c r="E255" s="24">
        <f t="shared" si="74"/>
        <v>29.298061297712394</v>
      </c>
      <c r="F255" s="24">
        <f t="shared" si="74"/>
        <v>8.8765845586345051</v>
      </c>
      <c r="G255" s="24">
        <f t="shared" si="74"/>
        <v>0</v>
      </c>
      <c r="H255" s="24">
        <f t="shared" si="74"/>
        <v>0</v>
      </c>
      <c r="I255" s="24">
        <f t="shared" si="74"/>
        <v>0</v>
      </c>
      <c r="J255" s="24">
        <f t="shared" si="74"/>
        <v>0</v>
      </c>
      <c r="K255" s="24">
        <f t="shared" si="74"/>
        <v>0</v>
      </c>
      <c r="L255" s="24">
        <f t="shared" si="74"/>
        <v>0</v>
      </c>
      <c r="M255" s="24">
        <f t="shared" si="74"/>
        <v>0</v>
      </c>
      <c r="N255" s="24">
        <f t="shared" si="74"/>
        <v>0</v>
      </c>
      <c r="O255" s="24">
        <f t="shared" si="74"/>
        <v>0</v>
      </c>
      <c r="P255" s="24">
        <f t="shared" si="74"/>
        <v>0</v>
      </c>
      <c r="Q255" s="25">
        <f t="shared" si="74"/>
        <v>0</v>
      </c>
    </row>
    <row r="256" spans="2:17" x14ac:dyDescent="0.25">
      <c r="B256" s="12" t="s">
        <v>68</v>
      </c>
      <c r="C256" s="12">
        <v>0</v>
      </c>
      <c r="D256" s="12">
        <v>0.3</v>
      </c>
      <c r="E256" s="12">
        <v>1</v>
      </c>
      <c r="F256" s="12">
        <v>2.5</v>
      </c>
      <c r="G256" s="12">
        <v>5.4</v>
      </c>
      <c r="H256" s="12">
        <v>10.3</v>
      </c>
      <c r="I256" s="12">
        <v>18.200000000000003</v>
      </c>
      <c r="J256" s="12">
        <v>31.200000000000003</v>
      </c>
      <c r="K256" s="12">
        <v>49.400000000000006</v>
      </c>
      <c r="L256" s="12">
        <v>61.000000000000007</v>
      </c>
      <c r="M256" s="12">
        <v>72.800000000000011</v>
      </c>
      <c r="N256" s="12">
        <v>87.000000000000014</v>
      </c>
      <c r="O256" s="12">
        <v>97.700000000000017</v>
      </c>
      <c r="P256" s="12">
        <v>99.90000000000002</v>
      </c>
      <c r="Q256" s="12">
        <v>100.00000000000001</v>
      </c>
    </row>
    <row r="257" spans="2:17" x14ac:dyDescent="0.25">
      <c r="B257" s="12" t="s">
        <v>69</v>
      </c>
      <c r="C257" s="12">
        <v>0</v>
      </c>
      <c r="D257" s="12">
        <v>0.3</v>
      </c>
      <c r="E257" s="12">
        <v>0.7</v>
      </c>
      <c r="F257" s="12">
        <v>1.5</v>
      </c>
      <c r="G257" s="12">
        <v>2.9</v>
      </c>
      <c r="H257" s="12">
        <v>4.9000000000000004</v>
      </c>
      <c r="I257" s="12">
        <v>7.9</v>
      </c>
      <c r="J257" s="12">
        <v>13</v>
      </c>
      <c r="K257" s="12">
        <v>18.2</v>
      </c>
      <c r="L257" s="12">
        <v>11.6</v>
      </c>
      <c r="M257" s="12">
        <v>11.8</v>
      </c>
      <c r="N257" s="12">
        <v>14.2</v>
      </c>
      <c r="O257" s="12">
        <v>10.7</v>
      </c>
      <c r="P257" s="12">
        <v>2.2000000000000002</v>
      </c>
      <c r="Q257" s="12">
        <v>0.1</v>
      </c>
    </row>
    <row r="258" spans="2:17" x14ac:dyDescent="0.25">
      <c r="B258" s="12" t="s">
        <v>70</v>
      </c>
      <c r="C258" s="18">
        <v>0</v>
      </c>
      <c r="D258" s="18">
        <v>26.28</v>
      </c>
      <c r="E258" s="18">
        <v>61.319999999999993</v>
      </c>
      <c r="F258" s="18">
        <v>131.39999999999998</v>
      </c>
      <c r="G258" s="18">
        <v>254.03999999999996</v>
      </c>
      <c r="H258" s="18">
        <v>429.24</v>
      </c>
      <c r="I258" s="18">
        <v>692.04</v>
      </c>
      <c r="J258" s="18">
        <v>1138.8000000000002</v>
      </c>
      <c r="K258" s="18">
        <v>1594.3199999999997</v>
      </c>
      <c r="L258" s="18">
        <v>1016.1599999999999</v>
      </c>
      <c r="M258" s="18">
        <v>1033.68</v>
      </c>
      <c r="N258" s="18">
        <v>1243.92</v>
      </c>
      <c r="O258" s="18">
        <v>937.31999999999994</v>
      </c>
      <c r="P258" s="18">
        <v>192.72000000000003</v>
      </c>
      <c r="Q258" s="18">
        <v>8.76</v>
      </c>
    </row>
    <row r="260" spans="2:17" x14ac:dyDescent="0.25">
      <c r="B260" s="26" t="s">
        <v>71</v>
      </c>
      <c r="C260" s="22">
        <f>+C254*C258</f>
        <v>0</v>
      </c>
      <c r="D260" s="22">
        <f t="shared" ref="D260:Q260" si="75">+D254*D258</f>
        <v>1314.1193929894509</v>
      </c>
      <c r="E260" s="22">
        <f t="shared" si="75"/>
        <v>1796.5571187757239</v>
      </c>
      <c r="F260" s="22">
        <f t="shared" si="75"/>
        <v>1166.3832110045737</v>
      </c>
      <c r="G260" s="22">
        <f t="shared" si="75"/>
        <v>-2911.8314554079811</v>
      </c>
      <c r="H260" s="22">
        <f t="shared" si="75"/>
        <v>-13800.969065189009</v>
      </c>
      <c r="I260" s="22">
        <f t="shared" si="75"/>
        <v>-37465.131302866612</v>
      </c>
      <c r="J260" s="22">
        <f t="shared" si="75"/>
        <v>-90769.651433057283</v>
      </c>
      <c r="K260" s="22">
        <f t="shared" si="75"/>
        <v>-184760.50966891862</v>
      </c>
      <c r="L260" s="22">
        <f t="shared" si="75"/>
        <v>-202354.15263398469</v>
      </c>
      <c r="M260" s="22">
        <f t="shared" si="75"/>
        <v>-165848.26037086255</v>
      </c>
      <c r="N260" s="22">
        <f t="shared" si="75"/>
        <v>-221942.49166296053</v>
      </c>
      <c r="O260" s="22">
        <f t="shared" si="75"/>
        <v>-184088.8834685004</v>
      </c>
      <c r="P260" s="22">
        <f t="shared" si="75"/>
        <v>-41314.64515839026</v>
      </c>
      <c r="Q260" s="22">
        <f t="shared" si="75"/>
        <v>-2035.4199777351341</v>
      </c>
    </row>
    <row r="261" spans="2:17" x14ac:dyDescent="0.25">
      <c r="B261" s="27"/>
      <c r="C261" s="24">
        <f>IF(C260&gt;0,C260,IF(C260=0,0,IF(C260&lt;0,0)))</f>
        <v>0</v>
      </c>
      <c r="D261" s="24">
        <f t="shared" ref="D261:Q261" si="76">IF(D260&gt;0,D260,IF(D260=0,0,IF(D260&lt;0,0)))</f>
        <v>1314.1193929894509</v>
      </c>
      <c r="E261" s="24">
        <f t="shared" si="76"/>
        <v>1796.5571187757239</v>
      </c>
      <c r="F261" s="24">
        <f t="shared" si="76"/>
        <v>1166.3832110045737</v>
      </c>
      <c r="G261" s="24">
        <f t="shared" si="76"/>
        <v>0</v>
      </c>
      <c r="H261" s="24">
        <f t="shared" si="76"/>
        <v>0</v>
      </c>
      <c r="I261" s="24">
        <f t="shared" si="76"/>
        <v>0</v>
      </c>
      <c r="J261" s="24">
        <f t="shared" si="76"/>
        <v>0</v>
      </c>
      <c r="K261" s="24">
        <f t="shared" si="76"/>
        <v>0</v>
      </c>
      <c r="L261" s="24">
        <f t="shared" si="76"/>
        <v>0</v>
      </c>
      <c r="M261" s="24">
        <f t="shared" si="76"/>
        <v>0</v>
      </c>
      <c r="N261" s="24">
        <f t="shared" si="76"/>
        <v>0</v>
      </c>
      <c r="O261" s="24">
        <f t="shared" si="76"/>
        <v>0</v>
      </c>
      <c r="P261" s="24">
        <f t="shared" si="76"/>
        <v>0</v>
      </c>
      <c r="Q261" s="25">
        <f t="shared" si="76"/>
        <v>0</v>
      </c>
    </row>
    <row r="262" spans="2:17" x14ac:dyDescent="0.25">
      <c r="C262" s="18">
        <f>+C261</f>
        <v>0</v>
      </c>
      <c r="D262" s="18">
        <f t="shared" ref="D262:Q262" si="77">+D261+C262</f>
        <v>1314.1193929894509</v>
      </c>
      <c r="E262" s="18">
        <f t="shared" si="77"/>
        <v>3110.6765117651748</v>
      </c>
      <c r="F262" s="18">
        <f t="shared" si="77"/>
        <v>4277.059722769749</v>
      </c>
      <c r="G262" s="18">
        <f t="shared" si="77"/>
        <v>4277.059722769749</v>
      </c>
      <c r="H262" s="18">
        <f t="shared" si="77"/>
        <v>4277.059722769749</v>
      </c>
      <c r="I262" s="18">
        <f t="shared" si="77"/>
        <v>4277.059722769749</v>
      </c>
      <c r="J262" s="18">
        <f t="shared" si="77"/>
        <v>4277.059722769749</v>
      </c>
      <c r="K262" s="18">
        <f t="shared" si="77"/>
        <v>4277.059722769749</v>
      </c>
      <c r="L262" s="18">
        <f t="shared" si="77"/>
        <v>4277.059722769749</v>
      </c>
      <c r="M262" s="18">
        <f t="shared" si="77"/>
        <v>4277.059722769749</v>
      </c>
      <c r="N262" s="18">
        <f t="shared" si="77"/>
        <v>4277.059722769749</v>
      </c>
      <c r="O262" s="18">
        <f t="shared" si="77"/>
        <v>4277.059722769749</v>
      </c>
      <c r="P262" s="18">
        <f t="shared" si="77"/>
        <v>4277.059722769749</v>
      </c>
      <c r="Q262" s="18">
        <f t="shared" si="77"/>
        <v>4277.059722769749</v>
      </c>
    </row>
    <row r="263" spans="2:17" x14ac:dyDescent="0.25">
      <c r="C263" s="18"/>
      <c r="D263" s="18"/>
      <c r="E263" s="18"/>
      <c r="F263" s="18"/>
      <c r="G263" s="18"/>
      <c r="H263" s="18"/>
      <c r="I263" s="18"/>
      <c r="J263" s="18"/>
      <c r="K263" s="18"/>
      <c r="L263" s="18"/>
      <c r="M263" s="18"/>
      <c r="N263" s="18"/>
      <c r="O263" s="18"/>
      <c r="P263" s="18"/>
      <c r="Q263" s="18"/>
    </row>
    <row r="264" spans="2:17" x14ac:dyDescent="0.25">
      <c r="B264" s="12" t="s">
        <v>72</v>
      </c>
      <c r="C264" s="18"/>
      <c r="D264" s="18"/>
      <c r="E264" s="18"/>
      <c r="F264" s="18"/>
      <c r="G264" s="18"/>
      <c r="H264" s="18"/>
      <c r="I264" s="18"/>
      <c r="J264" s="18"/>
      <c r="K264" s="18"/>
      <c r="L264" s="18"/>
      <c r="M264" s="18"/>
      <c r="N264" s="18"/>
      <c r="O264" s="18"/>
      <c r="P264" s="18"/>
      <c r="Q264" s="18"/>
    </row>
    <row r="265" spans="2:17" x14ac:dyDescent="0.25">
      <c r="B265" s="12" t="s">
        <v>32</v>
      </c>
    </row>
    <row r="266" spans="2:17" x14ac:dyDescent="0.25">
      <c r="B266" s="12" t="s">
        <v>56</v>
      </c>
      <c r="C266" s="17">
        <f>+Syöttöarvot!D163</f>
        <v>-32</v>
      </c>
      <c r="D266" s="17">
        <f>+Syöttöarvot!E163</f>
        <v>-26</v>
      </c>
      <c r="E266" s="17">
        <f>+Syöttöarvot!F163</f>
        <v>-22</v>
      </c>
      <c r="F266" s="17">
        <f>+Syöttöarvot!G163</f>
        <v>-18</v>
      </c>
      <c r="G266" s="17">
        <f>+Syöttöarvot!H163</f>
        <v>-14</v>
      </c>
      <c r="H266" s="17">
        <f>+Syöttöarvot!I163</f>
        <v>-10</v>
      </c>
      <c r="I266" s="17">
        <f>+Syöttöarvot!J163</f>
        <v>-6</v>
      </c>
      <c r="J266" s="17">
        <f>+Syöttöarvot!K163</f>
        <v>-2</v>
      </c>
      <c r="K266" s="17">
        <f>+Syöttöarvot!L163</f>
        <v>2</v>
      </c>
      <c r="L266" s="17">
        <f>+Syöttöarvot!M163</f>
        <v>6</v>
      </c>
      <c r="M266" s="17">
        <f>+Syöttöarvot!N163</f>
        <v>10</v>
      </c>
      <c r="N266" s="17">
        <f>+Syöttöarvot!O163</f>
        <v>14</v>
      </c>
      <c r="O266" s="17">
        <f>+Syöttöarvot!P163</f>
        <v>18</v>
      </c>
      <c r="P266" s="17">
        <f>+Syöttöarvot!Q163</f>
        <v>22</v>
      </c>
      <c r="Q266" s="17">
        <f>+Syöttöarvot!R163</f>
        <v>26</v>
      </c>
    </row>
    <row r="267" spans="2:17" x14ac:dyDescent="0.25">
      <c r="B267" s="12" t="s">
        <v>57</v>
      </c>
      <c r="C267" s="12">
        <f>+Syöttöarvot!D164</f>
        <v>3</v>
      </c>
      <c r="D267" s="12">
        <f>+Syöttöarvot!E164</f>
        <v>3</v>
      </c>
      <c r="E267" s="12">
        <f>+Syöttöarvot!F164</f>
        <v>3</v>
      </c>
      <c r="F267" s="12">
        <f>+Syöttöarvot!G164</f>
        <v>3</v>
      </c>
      <c r="G267" s="12">
        <f>+Syöttöarvot!H164</f>
        <v>3</v>
      </c>
      <c r="H267" s="12">
        <f>+Syöttöarvot!I164</f>
        <v>3</v>
      </c>
      <c r="I267" s="12">
        <f>+Syöttöarvot!J164</f>
        <v>3</v>
      </c>
      <c r="J267" s="12">
        <f>+Syöttöarvot!K164</f>
        <v>3</v>
      </c>
      <c r="K267" s="12">
        <f>+Syöttöarvot!L164</f>
        <v>3</v>
      </c>
      <c r="L267" s="12">
        <f>+Syöttöarvot!M164</f>
        <v>3</v>
      </c>
      <c r="M267" s="12">
        <f>+Syöttöarvot!N164</f>
        <v>3</v>
      </c>
      <c r="N267" s="12">
        <f>+Syöttöarvot!O164</f>
        <v>3</v>
      </c>
      <c r="O267" s="12">
        <f>+Syöttöarvot!P164</f>
        <v>3</v>
      </c>
      <c r="P267" s="12">
        <f>+Syöttöarvot!Q164</f>
        <v>3</v>
      </c>
      <c r="Q267" s="12">
        <f>+Syöttöarvot!R164</f>
        <v>3</v>
      </c>
    </row>
    <row r="268" spans="2:17" x14ac:dyDescent="0.25">
      <c r="B268" s="12" t="s">
        <v>58</v>
      </c>
      <c r="C268" s="12">
        <f>+Syöttöarvot!D165</f>
        <v>500</v>
      </c>
      <c r="D268" s="12">
        <f>+Syöttöarvot!E165</f>
        <v>500</v>
      </c>
      <c r="E268" s="12">
        <f>+Syöttöarvot!F165</f>
        <v>500</v>
      </c>
      <c r="F268" s="12">
        <f>+Syöttöarvot!G165</f>
        <v>500</v>
      </c>
      <c r="G268" s="12">
        <f>+Syöttöarvot!H165</f>
        <v>500</v>
      </c>
      <c r="H268" s="12">
        <f>+Syöttöarvot!I165</f>
        <v>500</v>
      </c>
      <c r="I268" s="12">
        <f>+Syöttöarvot!J165</f>
        <v>500</v>
      </c>
      <c r="J268" s="12">
        <f>+Syöttöarvot!K165</f>
        <v>500</v>
      </c>
      <c r="K268" s="12">
        <f>+Syöttöarvot!L165</f>
        <v>500</v>
      </c>
      <c r="L268" s="12">
        <f>+Syöttöarvot!M165</f>
        <v>500</v>
      </c>
      <c r="M268" s="12">
        <f>+Syöttöarvot!N165</f>
        <v>500</v>
      </c>
      <c r="N268" s="12">
        <f>+Syöttöarvot!O165</f>
        <v>500</v>
      </c>
      <c r="O268" s="12">
        <f>+Syöttöarvot!P165</f>
        <v>500</v>
      </c>
      <c r="P268" s="12">
        <f>+Syöttöarvot!Q165</f>
        <v>500</v>
      </c>
      <c r="Q268" s="12">
        <f>+Syöttöarvot!R165</f>
        <v>500</v>
      </c>
    </row>
    <row r="269" spans="2:17" hidden="1" x14ac:dyDescent="0.25">
      <c r="B269" s="12" t="s">
        <v>29</v>
      </c>
      <c r="C269" s="18">
        <f>+Syöttöarvot!D166</f>
        <v>13684.641914435599</v>
      </c>
      <c r="D269" s="18">
        <f>+Syöttöarvot!E166</f>
        <v>13684.641914435599</v>
      </c>
      <c r="E269" s="18">
        <f>+Syöttöarvot!F166</f>
        <v>13684.641914435599</v>
      </c>
      <c r="F269" s="18">
        <f>+Syöttöarvot!G166</f>
        <v>13684.641914435599</v>
      </c>
      <c r="G269" s="18">
        <f>+Syöttöarvot!H166</f>
        <v>13684.641914435599</v>
      </c>
      <c r="H269" s="18">
        <f>+Syöttöarvot!I166</f>
        <v>13684.641914435599</v>
      </c>
      <c r="I269" s="18">
        <f>+Syöttöarvot!J166</f>
        <v>13684.641914435599</v>
      </c>
      <c r="J269" s="18">
        <f>+Syöttöarvot!K166</f>
        <v>13684.641914435599</v>
      </c>
      <c r="K269" s="18">
        <f>+Syöttöarvot!L166</f>
        <v>13684.641914435599</v>
      </c>
      <c r="L269" s="18">
        <f>+Syöttöarvot!M166</f>
        <v>13684.641914435599</v>
      </c>
      <c r="M269" s="18">
        <f>+Syöttöarvot!N166</f>
        <v>13684.641914435599</v>
      </c>
      <c r="N269" s="18">
        <f>+Syöttöarvot!O166</f>
        <v>13684.641914435599</v>
      </c>
      <c r="O269" s="18">
        <f>+Syöttöarvot!P166</f>
        <v>13684.641914435599</v>
      </c>
      <c r="P269" s="18">
        <f>+Syöttöarvot!Q166</f>
        <v>13684.641914435599</v>
      </c>
      <c r="Q269" s="18">
        <f>+Syöttöarvot!R166</f>
        <v>13684.641914435599</v>
      </c>
    </row>
    <row r="270" spans="2:17" hidden="1" x14ac:dyDescent="0.25">
      <c r="B270" s="12">
        <v>0</v>
      </c>
      <c r="C270" s="18" t="e">
        <f>+Syöttöarvot!#REF!</f>
        <v>#REF!</v>
      </c>
      <c r="D270" s="18" t="e">
        <f>+Syöttöarvot!#REF!</f>
        <v>#REF!</v>
      </c>
      <c r="E270" s="18" t="e">
        <f>+Syöttöarvot!#REF!</f>
        <v>#REF!</v>
      </c>
      <c r="F270" s="18" t="e">
        <f>+Syöttöarvot!#REF!</f>
        <v>#REF!</v>
      </c>
      <c r="G270" s="18" t="e">
        <f>+Syöttöarvot!#REF!</f>
        <v>#REF!</v>
      </c>
      <c r="H270" s="18" t="e">
        <f>+Syöttöarvot!#REF!</f>
        <v>#REF!</v>
      </c>
      <c r="I270" s="18" t="e">
        <f>+Syöttöarvot!#REF!</f>
        <v>#REF!</v>
      </c>
      <c r="J270" s="18" t="e">
        <f>+Syöttöarvot!#REF!</f>
        <v>#REF!</v>
      </c>
      <c r="K270" s="18" t="e">
        <f>+Syöttöarvot!#REF!</f>
        <v>#REF!</v>
      </c>
      <c r="L270" s="18" t="e">
        <f>+Syöttöarvot!#REF!</f>
        <v>#REF!</v>
      </c>
      <c r="M270" s="18" t="e">
        <f>+Syöttöarvot!#REF!</f>
        <v>#REF!</v>
      </c>
      <c r="N270" s="18" t="e">
        <f>+Syöttöarvot!#REF!</f>
        <v>#REF!</v>
      </c>
      <c r="O270" s="18" t="e">
        <f>+Syöttöarvot!#REF!</f>
        <v>#REF!</v>
      </c>
      <c r="P270" s="18" t="e">
        <f>+Syöttöarvot!#REF!</f>
        <v>#REF!</v>
      </c>
      <c r="Q270" s="18" t="e">
        <f>+Syöttöarvot!#REF!</f>
        <v>#REF!</v>
      </c>
    </row>
    <row r="271" spans="2:17" hidden="1" x14ac:dyDescent="0.25">
      <c r="B271" s="12">
        <v>0</v>
      </c>
      <c r="C271" s="18" t="e">
        <f>+Syöttöarvot!#REF!</f>
        <v>#REF!</v>
      </c>
      <c r="D271" s="18" t="e">
        <f>+Syöttöarvot!#REF!</f>
        <v>#REF!</v>
      </c>
      <c r="E271" s="18" t="e">
        <f>+Syöttöarvot!#REF!</f>
        <v>#REF!</v>
      </c>
      <c r="F271" s="18" t="e">
        <f>+Syöttöarvot!#REF!</f>
        <v>#REF!</v>
      </c>
      <c r="G271" s="18" t="e">
        <f>+Syöttöarvot!#REF!</f>
        <v>#REF!</v>
      </c>
      <c r="H271" s="18" t="e">
        <f>+Syöttöarvot!#REF!</f>
        <v>#REF!</v>
      </c>
      <c r="I271" s="18" t="e">
        <f>+Syöttöarvot!#REF!</f>
        <v>#REF!</v>
      </c>
      <c r="J271" s="18" t="e">
        <f>+Syöttöarvot!#REF!</f>
        <v>#REF!</v>
      </c>
      <c r="K271" s="18" t="e">
        <f>+Syöttöarvot!#REF!</f>
        <v>#REF!</v>
      </c>
      <c r="L271" s="18" t="e">
        <f>+Syöttöarvot!#REF!</f>
        <v>#REF!</v>
      </c>
      <c r="M271" s="18" t="e">
        <f>+Syöttöarvot!#REF!</f>
        <v>#REF!</v>
      </c>
      <c r="N271" s="18" t="e">
        <f>+Syöttöarvot!#REF!</f>
        <v>#REF!</v>
      </c>
      <c r="O271" s="18" t="e">
        <f>+Syöttöarvot!#REF!</f>
        <v>#REF!</v>
      </c>
      <c r="P271" s="18" t="e">
        <f>+Syöttöarvot!#REF!</f>
        <v>#REF!</v>
      </c>
      <c r="Q271" s="18" t="e">
        <f>+Syöttöarvot!#REF!</f>
        <v>#REF!</v>
      </c>
    </row>
    <row r="272" spans="2:17" hidden="1" x14ac:dyDescent="0.25">
      <c r="B272" s="12" t="s">
        <v>59</v>
      </c>
      <c r="C272" s="18">
        <f>+Syöttöarvot!D167</f>
        <v>18837.620509226923</v>
      </c>
      <c r="D272" s="18">
        <f>+Syöttöarvot!E167</f>
        <v>19362.946743459586</v>
      </c>
      <c r="E272" s="18">
        <f>+Syöttöarvot!F167</f>
        <v>19918.069189749462</v>
      </c>
      <c r="F272" s="18">
        <f>+Syöttöarvot!G167</f>
        <v>20731.971437960412</v>
      </c>
      <c r="G272" s="18">
        <f>+Syöttöarvot!H167</f>
        <v>21945.861876150033</v>
      </c>
      <c r="H272" s="18">
        <f>+Syöttöarvot!I167</f>
        <v>23812.565747188302</v>
      </c>
      <c r="I272" s="18">
        <f>+Syöttöarvot!J167</f>
        <v>26836.98345141107</v>
      </c>
      <c r="J272" s="18">
        <f>+Syöttöarvot!K167</f>
        <v>32202.008075187154</v>
      </c>
      <c r="K272" s="18">
        <f>+Syöttöarvot!L167</f>
        <v>43501.672142443291</v>
      </c>
      <c r="L272" s="18">
        <f>+Syöttöarvot!M167</f>
        <v>79355.938242342192</v>
      </c>
      <c r="M272" s="18">
        <f>+Syöttöarvot!N167</f>
        <v>-1523706.3240556486</v>
      </c>
      <c r="N272" s="18">
        <f>+Syöttöarvot!O167</f>
        <v>-57339.498882140419</v>
      </c>
      <c r="O272" s="18">
        <f>+Syöttöarvot!P167</f>
        <v>-25960.648359578365</v>
      </c>
      <c r="P272" s="18">
        <f>+Syöttöarvot!Q167</f>
        <v>-15433.075221496611</v>
      </c>
      <c r="Q272" s="18">
        <f>+Syöttöarvot!R167</f>
        <v>-10276.153373861998</v>
      </c>
    </row>
    <row r="273" spans="2:17" hidden="1" x14ac:dyDescent="0.25">
      <c r="B273" s="12" t="s">
        <v>31</v>
      </c>
      <c r="C273" s="18">
        <f>+Syöttöarvot!D168</f>
        <v>18837.620509226923</v>
      </c>
      <c r="D273" s="18">
        <f>+Syöttöarvot!E168</f>
        <v>19362.946743459586</v>
      </c>
      <c r="E273" s="18">
        <f>+Syöttöarvot!F168</f>
        <v>19918.069189749462</v>
      </c>
      <c r="F273" s="18">
        <f>+Syöttöarvot!G168</f>
        <v>20731.971437960412</v>
      </c>
      <c r="G273" s="18">
        <f>+Syöttöarvot!H168</f>
        <v>21945.861876150033</v>
      </c>
      <c r="H273" s="18">
        <f>+Syöttöarvot!I168</f>
        <v>23812.565747188302</v>
      </c>
      <c r="I273" s="18">
        <f>+Syöttöarvot!J168</f>
        <v>26836.98345141107</v>
      </c>
      <c r="J273" s="18">
        <f>+Syöttöarvot!K168</f>
        <v>32202.008075187154</v>
      </c>
      <c r="K273" s="18">
        <f>+Syöttöarvot!L168</f>
        <v>43501.672142443291</v>
      </c>
      <c r="L273" s="18">
        <f>+Syöttöarvot!M168</f>
        <v>79355.938242342192</v>
      </c>
      <c r="M273" s="18">
        <f>+Syöttöarvot!N168</f>
        <v>13684.641914435599</v>
      </c>
      <c r="N273" s="18">
        <f>+Syöttöarvot!O168</f>
        <v>13684.641914435599</v>
      </c>
      <c r="O273" s="18">
        <f>+Syöttöarvot!P168</f>
        <v>13684.641914435599</v>
      </c>
      <c r="P273" s="18">
        <f>+Syöttöarvot!Q168</f>
        <v>13684.641914435599</v>
      </c>
      <c r="Q273" s="18">
        <f>+Syöttöarvot!R168</f>
        <v>13684.641914435599</v>
      </c>
    </row>
    <row r="274" spans="2:17" hidden="1" x14ac:dyDescent="0.25">
      <c r="B274" s="12" t="s">
        <v>23</v>
      </c>
      <c r="C274" s="18">
        <f>+Syöttöarvot!D169</f>
        <v>758.08684097373691</v>
      </c>
      <c r="D274" s="18">
        <f>+Syöttöarvot!E169</f>
        <v>758.08684097373691</v>
      </c>
      <c r="E274" s="18">
        <f>+Syöttöarvot!F169</f>
        <v>758.08684097373691</v>
      </c>
      <c r="F274" s="18">
        <f>+Syöttöarvot!G169</f>
        <v>758.08684097373691</v>
      </c>
      <c r="G274" s="18">
        <f>+Syöttöarvot!H169</f>
        <v>758.08684097373691</v>
      </c>
      <c r="H274" s="18">
        <f>+Syöttöarvot!I169</f>
        <v>758.08684097373691</v>
      </c>
      <c r="I274" s="18">
        <f>+Syöttöarvot!J169</f>
        <v>758.08684097373691</v>
      </c>
      <c r="J274" s="18">
        <f>+Syöttöarvot!K169</f>
        <v>758.08684097373691</v>
      </c>
      <c r="K274" s="18">
        <f>+Syöttöarvot!L169</f>
        <v>758.08684097373691</v>
      </c>
      <c r="L274" s="18">
        <f>+Syöttöarvot!M169</f>
        <v>758.08684097373691</v>
      </c>
      <c r="M274" s="18">
        <f>+Syöttöarvot!N169</f>
        <v>758.08684097373691</v>
      </c>
      <c r="N274" s="18">
        <f>+Syöttöarvot!O169</f>
        <v>758.08684097373691</v>
      </c>
      <c r="O274" s="18">
        <f>+Syöttöarvot!P169</f>
        <v>758.08684097373691</v>
      </c>
      <c r="P274" s="18">
        <f>+Syöttöarvot!Q169</f>
        <v>758.08684097373691</v>
      </c>
      <c r="Q274" s="18">
        <f>+Syöttöarvot!R169</f>
        <v>758.08684097373691</v>
      </c>
    </row>
    <row r="275" spans="2:17" hidden="1" x14ac:dyDescent="0.25">
      <c r="B275" s="12" t="s">
        <v>24</v>
      </c>
      <c r="C275" s="18">
        <f>+Syöttöarvot!D170</f>
        <v>42.424174288527169</v>
      </c>
      <c r="D275" s="18">
        <f>+Syöttöarvot!E170</f>
        <v>74.180813660186374</v>
      </c>
      <c r="E275" s="18">
        <f>+Syöttöarvot!F170</f>
        <v>105.91833770879838</v>
      </c>
      <c r="F275" s="18">
        <f>+Syöttöarvot!G170</f>
        <v>149.3781005316697</v>
      </c>
      <c r="G275" s="18">
        <f>+Syöttöarvot!H170</f>
        <v>208.20679213176459</v>
      </c>
      <c r="H275" s="18">
        <f>+Syöttöarvot!I170</f>
        <v>286.96930013150785</v>
      </c>
      <c r="I275" s="18">
        <f>+Syöttöarvot!J170</f>
        <v>391.32227237487109</v>
      </c>
      <c r="J275" s="18">
        <f>+Syöttöarvot!K170</f>
        <v>528.20794958606598</v>
      </c>
      <c r="K275" s="18">
        <f>+Syöttöarvot!L170</f>
        <v>706.06847424786042</v>
      </c>
      <c r="L275" s="18">
        <f>+Syöttöarvot!M170</f>
        <v>935.08055776749416</v>
      </c>
      <c r="M275" s="18">
        <f>+Syöttöarvot!N170</f>
        <v>1227.410049807864</v>
      </c>
      <c r="N275" s="18">
        <f>+Syöttöarvot!O170</f>
        <v>1597.4856104484586</v>
      </c>
      <c r="O275" s="18">
        <f>+Syöttöarvot!P170</f>
        <v>2062.2903468099853</v>
      </c>
      <c r="P275" s="18">
        <f>+Syöttöarvot!Q170</f>
        <v>2641.6699499209726</v>
      </c>
      <c r="Q275" s="18">
        <f>+Syöttöarvot!R170</f>
        <v>3358.6555633834028</v>
      </c>
    </row>
    <row r="276" spans="2:17" hidden="1" x14ac:dyDescent="0.25">
      <c r="B276" s="12" t="s">
        <v>25</v>
      </c>
      <c r="C276" s="18">
        <f>+Syöttöarvot!D171</f>
        <v>3.7642932793178659E-3</v>
      </c>
      <c r="D276" s="18">
        <f>+Syöttöarvot!E171</f>
        <v>3.7642932793178659E-3</v>
      </c>
      <c r="E276" s="18">
        <f>+Syöttöarvot!F171</f>
        <v>3.7642932793178659E-3</v>
      </c>
      <c r="F276" s="18">
        <f>+Syöttöarvot!G171</f>
        <v>3.7642932793178659E-3</v>
      </c>
      <c r="G276" s="18">
        <f>+Syöttöarvot!H171</f>
        <v>3.7642932793178659E-3</v>
      </c>
      <c r="H276" s="18">
        <f>+Syöttöarvot!I171</f>
        <v>3.7642932793178659E-3</v>
      </c>
      <c r="I276" s="18">
        <f>+Syöttöarvot!J171</f>
        <v>3.7642932793178659E-3</v>
      </c>
      <c r="J276" s="18">
        <f>+Syöttöarvot!K171</f>
        <v>3.7642932793178659E-3</v>
      </c>
      <c r="K276" s="18">
        <f>+Syöttöarvot!L171</f>
        <v>3.7642932793178659E-3</v>
      </c>
      <c r="L276" s="18">
        <f>+Syöttöarvot!M171</f>
        <v>3.7642932793178659E-3</v>
      </c>
      <c r="M276" s="18">
        <f>+Syöttöarvot!N171</f>
        <v>3.7642932793178659E-3</v>
      </c>
      <c r="N276" s="18">
        <f>+Syöttöarvot!O171</f>
        <v>3.7642932793178659E-3</v>
      </c>
      <c r="O276" s="18">
        <f>+Syöttöarvot!P171</f>
        <v>3.7642932793178659E-3</v>
      </c>
      <c r="P276" s="18">
        <f>+Syöttöarvot!Q171</f>
        <v>3.7642932793178659E-3</v>
      </c>
      <c r="Q276" s="18">
        <f>+Syöttöarvot!R171</f>
        <v>3.7642932793178659E-3</v>
      </c>
    </row>
    <row r="277" spans="2:17" hidden="1" x14ac:dyDescent="0.25">
      <c r="B277" s="12" t="s">
        <v>26</v>
      </c>
      <c r="C277" s="18">
        <f>+Syöttöarvot!D172</f>
        <v>4.7053665991473323E-3</v>
      </c>
      <c r="D277" s="18">
        <f>+Syöttöarvot!E172</f>
        <v>4.7053665991473323E-3</v>
      </c>
      <c r="E277" s="18">
        <f>+Syöttöarvot!F172</f>
        <v>4.7053665991473323E-3</v>
      </c>
      <c r="F277" s="18">
        <f>+Syöttöarvot!G172</f>
        <v>4.7053665991473323E-3</v>
      </c>
      <c r="G277" s="18">
        <f>+Syöttöarvot!H172</f>
        <v>4.7053665991473323E-3</v>
      </c>
      <c r="H277" s="18">
        <f>+Syöttöarvot!I172</f>
        <v>4.7053665991473323E-3</v>
      </c>
      <c r="I277" s="18">
        <f>+Syöttöarvot!J172</f>
        <v>4.7053665991473323E-3</v>
      </c>
      <c r="J277" s="18">
        <f>+Syöttöarvot!K172</f>
        <v>4.7053665991473323E-3</v>
      </c>
      <c r="K277" s="18">
        <f>+Syöttöarvot!L172</f>
        <v>4.7053665991473323E-3</v>
      </c>
      <c r="L277" s="18">
        <f>+Syöttöarvot!M172</f>
        <v>4.7053665991473323E-3</v>
      </c>
      <c r="M277" s="18">
        <f>+Syöttöarvot!N172</f>
        <v>4.7053665991473323E-3</v>
      </c>
      <c r="N277" s="18">
        <f>+Syöttöarvot!O172</f>
        <v>4.7053665991473323E-3</v>
      </c>
      <c r="O277" s="18">
        <f>+Syöttöarvot!P172</f>
        <v>4.7053665991473323E-3</v>
      </c>
      <c r="P277" s="18">
        <f>+Syöttöarvot!Q172</f>
        <v>4.7053665991473323E-3</v>
      </c>
      <c r="Q277" s="18">
        <f>+Syöttöarvot!R172</f>
        <v>4.7053665991473323E-3</v>
      </c>
    </row>
    <row r="278" spans="2:17" hidden="1" x14ac:dyDescent="0.25">
      <c r="B278" s="12" t="s">
        <v>28</v>
      </c>
      <c r="C278" s="18">
        <f>+Syöttöarvot!D173</f>
        <v>1.3166123055060157E-4</v>
      </c>
      <c r="D278" s="18">
        <f>+Syöttöarvot!E173</f>
        <v>2.3021631825575082E-4</v>
      </c>
      <c r="E278" s="18">
        <f>+Syöttöarvot!F173</f>
        <v>3.2871208254454671E-4</v>
      </c>
      <c r="F278" s="18">
        <f>+Syöttöarvot!G173</f>
        <v>4.6358720854656116E-4</v>
      </c>
      <c r="G278" s="18">
        <f>+Syöttöarvot!H173</f>
        <v>6.4615901006409701E-4</v>
      </c>
      <c r="H278" s="18">
        <f>+Syöttöarvot!I173</f>
        <v>8.9059437971847279E-4</v>
      </c>
      <c r="I278" s="18">
        <f>+Syöttöarvot!J173</f>
        <v>1.2144484315082206E-3</v>
      </c>
      <c r="J278" s="18">
        <f>+Syöttöarvot!K173</f>
        <v>1.6392660504395153E-3</v>
      </c>
      <c r="K278" s="18">
        <f>+Syöttöarvot!L173</f>
        <v>2.1912469890450841E-3</v>
      </c>
      <c r="L278" s="18">
        <f>+Syöttöarvot!M173</f>
        <v>2.9019741447956714E-3</v>
      </c>
      <c r="M278" s="18">
        <f>+Syöttöarvot!N173</f>
        <v>3.809203602851992E-3</v>
      </c>
      <c r="N278" s="18">
        <f>+Syöttöarvot!O173</f>
        <v>4.9577139634607338E-3</v>
      </c>
      <c r="O278" s="18">
        <f>+Syöttöarvot!P173</f>
        <v>6.4002114211344375E-3</v>
      </c>
      <c r="P278" s="18">
        <f>+Syöttöarvot!Q173</f>
        <v>8.198286051478881E-3</v>
      </c>
      <c r="Q278" s="18">
        <f>+Syöttöarvot!R173</f>
        <v>1.0423413817396768E-2</v>
      </c>
    </row>
    <row r="279" spans="2:17" hidden="1" x14ac:dyDescent="0.25">
      <c r="B279" s="12" t="s">
        <v>27</v>
      </c>
      <c r="C279" s="18">
        <f>+Syöttöarvot!D174</f>
        <v>2.6332246110120314E-4</v>
      </c>
      <c r="D279" s="18">
        <f>+Syöttöarvot!E174</f>
        <v>4.6043263651150164E-4</v>
      </c>
      <c r="E279" s="18">
        <f>+Syöttöarvot!F174</f>
        <v>6.5742416508909342E-4</v>
      </c>
      <c r="F279" s="18">
        <f>+Syöttöarvot!G174</f>
        <v>9.2717441709312231E-4</v>
      </c>
      <c r="G279" s="18">
        <f>+Syöttöarvot!H174</f>
        <v>1.292318020128194E-3</v>
      </c>
      <c r="H279" s="18">
        <f>+Syöttöarvot!I174</f>
        <v>1.7811887594369456E-3</v>
      </c>
      <c r="I279" s="18">
        <f>+Syöttöarvot!J174</f>
        <v>2.4288968630164411E-3</v>
      </c>
      <c r="J279" s="18">
        <f>+Syöttöarvot!K174</f>
        <v>3.2785321008790306E-3</v>
      </c>
      <c r="K279" s="18">
        <f>+Syöttöarvot!L174</f>
        <v>4.3824939780901682E-3</v>
      </c>
      <c r="L279" s="18">
        <f>+Syöttöarvot!M174</f>
        <v>5.8039482895913428E-3</v>
      </c>
      <c r="M279" s="18">
        <f>+Syöttöarvot!N174</f>
        <v>7.618407205703984E-3</v>
      </c>
      <c r="N279" s="18">
        <f>+Syöttöarvot!O174</f>
        <v>9.9154279269214676E-3</v>
      </c>
      <c r="O279" s="18">
        <f>+Syöttöarvot!P174</f>
        <v>1.2800422842268875E-2</v>
      </c>
      <c r="P279" s="18">
        <f>+Syöttöarvot!Q174</f>
        <v>1.6396572102957762E-2</v>
      </c>
      <c r="Q279" s="18">
        <f>+Syöttöarvot!R174</f>
        <v>2.0846827634793536E-2</v>
      </c>
    </row>
    <row r="280" spans="2:17" x14ac:dyDescent="0.25">
      <c r="B280" s="12" t="s">
        <v>60</v>
      </c>
      <c r="C280" s="18">
        <f>+Syöttöarvot!D175</f>
        <v>7.3920000000000003</v>
      </c>
      <c r="D280" s="18">
        <f>+Syöttöarvot!E175</f>
        <v>6.1248000000000014</v>
      </c>
      <c r="E280" s="18">
        <f>+Syöttöarvot!F175</f>
        <v>5.28</v>
      </c>
      <c r="F280" s="18">
        <f>+Syöttöarvot!G175</f>
        <v>4.4352</v>
      </c>
      <c r="G280" s="18">
        <f>+Syöttöarvot!H175</f>
        <v>3.5904000000000007</v>
      </c>
      <c r="H280" s="18">
        <f>+Syöttöarvot!I175</f>
        <v>2.7456</v>
      </c>
      <c r="I280" s="18">
        <f>+Syöttöarvot!J175</f>
        <v>1.9008</v>
      </c>
      <c r="J280" s="18">
        <f>+Syöttöarvot!K175</f>
        <v>1.056</v>
      </c>
      <c r="K280" s="18">
        <f>+Syöttöarvot!L175</f>
        <v>0.21120000000000003</v>
      </c>
      <c r="L280" s="18">
        <f>+Syöttöarvot!M175</f>
        <v>-0.63360000000000016</v>
      </c>
      <c r="M280" s="18">
        <f>+Syöttöarvot!N175</f>
        <v>-1.4784000000000002</v>
      </c>
      <c r="N280" s="18">
        <f>+Syöttöarvot!O175</f>
        <v>-2.3232000000000004</v>
      </c>
      <c r="O280" s="18">
        <f>+Syöttöarvot!P175</f>
        <v>-3.1680000000000001</v>
      </c>
      <c r="P280" s="18">
        <f>+Syöttöarvot!Q175</f>
        <v>-4.0128000000000004</v>
      </c>
      <c r="Q280" s="18">
        <f>+Syöttöarvot!R175</f>
        <v>-4.8576000000000006</v>
      </c>
    </row>
    <row r="281" spans="2:17" x14ac:dyDescent="0.25">
      <c r="B281" s="12" t="s">
        <v>61</v>
      </c>
      <c r="C281" s="18">
        <f>+Syöttöarvot!D176</f>
        <v>0</v>
      </c>
      <c r="D281" s="18">
        <f>+Syöttöarvot!E176</f>
        <v>0</v>
      </c>
      <c r="E281" s="18">
        <f>+Syöttöarvot!F176</f>
        <v>0</v>
      </c>
      <c r="F281" s="18">
        <f>+Syöttöarvot!G176</f>
        <v>0</v>
      </c>
      <c r="G281" s="18">
        <f>+Syöttöarvot!H176</f>
        <v>0</v>
      </c>
      <c r="H281" s="18">
        <f>+Syöttöarvot!I176</f>
        <v>0</v>
      </c>
      <c r="I281" s="18">
        <f>+Syöttöarvot!J176</f>
        <v>0</v>
      </c>
      <c r="J281" s="18">
        <f>+Syöttöarvot!K176</f>
        <v>0</v>
      </c>
      <c r="K281" s="18">
        <f>+Syöttöarvot!L176</f>
        <v>0</v>
      </c>
      <c r="L281" s="18">
        <f>+Syöttöarvot!M176</f>
        <v>0</v>
      </c>
      <c r="M281" s="18">
        <f>+Syöttöarvot!N176</f>
        <v>0</v>
      </c>
      <c r="N281" s="18">
        <f>+Syöttöarvot!O176</f>
        <v>0</v>
      </c>
      <c r="O281" s="18">
        <f>+Syöttöarvot!P176</f>
        <v>0</v>
      </c>
      <c r="P281" s="18">
        <f>+Syöttöarvot!Q176</f>
        <v>0</v>
      </c>
      <c r="Q281" s="18">
        <f>+Syöttöarvot!R176</f>
        <v>0</v>
      </c>
    </row>
    <row r="282" spans="2:17" x14ac:dyDescent="0.25">
      <c r="B282" s="12" t="s">
        <v>62</v>
      </c>
      <c r="C282" s="18">
        <f>+Syöttöarvot!D177</f>
        <v>10.92</v>
      </c>
      <c r="D282" s="18">
        <f>+Syöttöarvot!E177</f>
        <v>9.048</v>
      </c>
      <c r="E282" s="18">
        <f>+Syöttöarvot!F177</f>
        <v>7.8</v>
      </c>
      <c r="F282" s="18">
        <f>+Syöttöarvot!G177</f>
        <v>6.5519999999999996</v>
      </c>
      <c r="G282" s="18">
        <f>+Syöttöarvot!H177</f>
        <v>5.3040000000000003</v>
      </c>
      <c r="H282" s="18">
        <f>+Syöttöarvot!I177</f>
        <v>4.056</v>
      </c>
      <c r="I282" s="18">
        <f>+Syöttöarvot!J177</f>
        <v>2.8079999999999998</v>
      </c>
      <c r="J282" s="18">
        <f>+Syöttöarvot!K177</f>
        <v>1.56</v>
      </c>
      <c r="K282" s="18">
        <f>+Syöttöarvot!L177</f>
        <v>0.312</v>
      </c>
      <c r="L282" s="18">
        <f>+Syöttöarvot!M177</f>
        <v>-0.93600000000000005</v>
      </c>
      <c r="M282" s="18">
        <f>+Syöttöarvot!N177</f>
        <v>-2.1840000000000002</v>
      </c>
      <c r="N282" s="18">
        <f>+Syöttöarvot!O177</f>
        <v>-3.4320000000000004</v>
      </c>
      <c r="O282" s="18">
        <f>+Syöttöarvot!P177</f>
        <v>-4.68</v>
      </c>
      <c r="P282" s="18">
        <f>+Syöttöarvot!Q177</f>
        <v>-5.9280000000000008</v>
      </c>
      <c r="Q282" s="18">
        <f>+Syöttöarvot!R177</f>
        <v>-7.176000000000001</v>
      </c>
    </row>
    <row r="283" spans="2:17" x14ac:dyDescent="0.25">
      <c r="B283" s="12" t="s">
        <v>63</v>
      </c>
      <c r="C283" s="18">
        <f>+Syöttöarvot!D178</f>
        <v>3.2759999999999998</v>
      </c>
      <c r="D283" s="18">
        <f>+Syöttöarvot!E178</f>
        <v>2.7143999999999995</v>
      </c>
      <c r="E283" s="18">
        <f>+Syöttöarvot!F178</f>
        <v>2.34</v>
      </c>
      <c r="F283" s="18">
        <f>+Syöttöarvot!G178</f>
        <v>1.9656</v>
      </c>
      <c r="G283" s="18">
        <f>+Syöttöarvot!H178</f>
        <v>1.5911999999999997</v>
      </c>
      <c r="H283" s="18">
        <f>+Syöttöarvot!I178</f>
        <v>1.2167999999999999</v>
      </c>
      <c r="I283" s="18">
        <f>+Syöttöarvot!J178</f>
        <v>0.84239999999999982</v>
      </c>
      <c r="J283" s="18">
        <f>+Syöttöarvot!K178</f>
        <v>0.46800000000000003</v>
      </c>
      <c r="K283" s="18">
        <f>+Syöttöarvot!L178</f>
        <v>9.3599999999999989E-2</v>
      </c>
      <c r="L283" s="18">
        <f>+Syöttöarvot!M178</f>
        <v>-0.28079999999999994</v>
      </c>
      <c r="M283" s="18">
        <f>+Syöttöarvot!N178</f>
        <v>-0.6552</v>
      </c>
      <c r="N283" s="18">
        <f>+Syöttöarvot!O178</f>
        <v>-1.0295999999999998</v>
      </c>
      <c r="O283" s="18">
        <f>+Syöttöarvot!P178</f>
        <v>-1.4039999999999999</v>
      </c>
      <c r="P283" s="18">
        <f>+Syöttöarvot!Q178</f>
        <v>-1.7784</v>
      </c>
      <c r="Q283" s="18">
        <f>+Syöttöarvot!R178</f>
        <v>-2.1527999999999996</v>
      </c>
    </row>
    <row r="284" spans="2:17" ht="15.75" thickBot="1" x14ac:dyDescent="0.3">
      <c r="B284" s="19" t="s">
        <v>64</v>
      </c>
      <c r="C284" s="20">
        <f>+Syöttöarvot!D179</f>
        <v>228.92941591074384</v>
      </c>
      <c r="D284" s="20">
        <f>+Syöttöarvot!E179</f>
        <v>194.97411651400276</v>
      </c>
      <c r="E284" s="20">
        <f>+Syöttöarvot!F179</f>
        <v>172.89990616101966</v>
      </c>
      <c r="F284" s="20">
        <f>+Syöttöarvot!G179</f>
        <v>151.17062506846133</v>
      </c>
      <c r="G284" s="20">
        <f>+Syöttöarvot!H179</f>
        <v>129.54154579671894</v>
      </c>
      <c r="H284" s="20">
        <f>+Syöttöarvot!I179</f>
        <v>107.48727594216943</v>
      </c>
      <c r="I284" s="20">
        <f>+Syöttöarvot!J179</f>
        <v>83.865573285659579</v>
      </c>
      <c r="J284" s="20">
        <f>+Syöttöarvot!K179</f>
        <v>55.906264019422153</v>
      </c>
      <c r="K284" s="20">
        <f>+Syöttöarvot!L179</f>
        <v>15.104747271681697</v>
      </c>
      <c r="L284" s="20">
        <f>+Syöttöarvot!M179</f>
        <v>-82.662435669106458</v>
      </c>
      <c r="M284" s="20">
        <f>+Syöttöarvot!N179</f>
        <v>-33.261282430919856</v>
      </c>
      <c r="N284" s="20">
        <f>+Syöttöarvot!O179</f>
        <v>-52.267729534302632</v>
      </c>
      <c r="O284" s="20">
        <f>+Syöttöarvot!P179</f>
        <v>-71.274176637685414</v>
      </c>
      <c r="P284" s="20">
        <f>+Syöttöarvot!Q179</f>
        <v>-90.280623741068183</v>
      </c>
      <c r="Q284" s="20">
        <f>+Syöttöarvot!R179</f>
        <v>-109.28707084445097</v>
      </c>
    </row>
    <row r="285" spans="2:17" ht="15.75" thickTop="1" x14ac:dyDescent="0.25">
      <c r="B285" s="12" t="s">
        <v>65</v>
      </c>
      <c r="C285" s="18">
        <f>+Syöttöarvot!D180</f>
        <v>250.51741591074384</v>
      </c>
      <c r="D285" s="18">
        <f>+Syöttöarvot!E180</f>
        <v>212.86131651400277</v>
      </c>
      <c r="E285" s="18">
        <f>+Syöttöarvot!F180</f>
        <v>188.31990616101965</v>
      </c>
      <c r="F285" s="18">
        <f>+Syöttöarvot!G180</f>
        <v>164.12342506846133</v>
      </c>
      <c r="G285" s="18">
        <f>+Syöttöarvot!H180</f>
        <v>140.02714579671894</v>
      </c>
      <c r="H285" s="18">
        <f>+Syöttöarvot!I180</f>
        <v>115.50567594216943</v>
      </c>
      <c r="I285" s="18">
        <f>+Syöttöarvot!J180</f>
        <v>89.416773285659573</v>
      </c>
      <c r="J285" s="18">
        <f>+Syöttöarvot!K180</f>
        <v>58.990264019422156</v>
      </c>
      <c r="K285" s="18">
        <f>+Syöttöarvot!L180</f>
        <v>15.721547271681697</v>
      </c>
      <c r="L285" s="18">
        <f>+Syöttöarvot!M180</f>
        <v>-84.512835669106451</v>
      </c>
      <c r="M285" s="18">
        <f>+Syöttöarvot!N180</f>
        <v>-37.578882430919855</v>
      </c>
      <c r="N285" s="18">
        <f>+Syöttöarvot!O180</f>
        <v>-59.052529534302636</v>
      </c>
      <c r="O285" s="18">
        <f>+Syöttöarvot!P180</f>
        <v>-80.52617663768541</v>
      </c>
      <c r="P285" s="18">
        <f>+Syöttöarvot!Q180</f>
        <v>-101.99982374106818</v>
      </c>
      <c r="Q285" s="18">
        <f>+Syöttöarvot!R180</f>
        <v>-123.47347084445097</v>
      </c>
    </row>
    <row r="288" spans="2:17" x14ac:dyDescent="0.25">
      <c r="B288" s="12" t="s">
        <v>66</v>
      </c>
      <c r="C288" s="18">
        <f>+lampoteho(C268,Syöttöarvot!$D$6)</f>
        <v>156.1317608700088</v>
      </c>
      <c r="D288" s="18">
        <f>+lampoteho(D268,Syöttöarvot!$D$6)</f>
        <v>156.1317608700088</v>
      </c>
      <c r="E288" s="18">
        <f>+lampoteho(E268,Syöttöarvot!$D$6)</f>
        <v>156.1317608700088</v>
      </c>
      <c r="F288" s="18">
        <f>+lampoteho(F268,Syöttöarvot!$D$6)</f>
        <v>156.1317608700088</v>
      </c>
      <c r="G288" s="18">
        <f>+lampoteho(G268,Syöttöarvot!$D$6)</f>
        <v>156.1317608700088</v>
      </c>
      <c r="H288" s="18">
        <f>+lampoteho(H268,Syöttöarvot!$D$6)</f>
        <v>156.1317608700088</v>
      </c>
      <c r="I288" s="18">
        <f>+lampoteho(I268,Syöttöarvot!$D$6)</f>
        <v>156.1317608700088</v>
      </c>
      <c r="J288" s="18">
        <f>+lampoteho(J268,Syöttöarvot!$D$6)</f>
        <v>156.1317608700088</v>
      </c>
      <c r="K288" s="18">
        <f>+lampoteho(K268,Syöttöarvot!$D$6)</f>
        <v>156.1317608700088</v>
      </c>
      <c r="L288" s="18">
        <f>+lampoteho(L268,Syöttöarvot!$D$6)</f>
        <v>156.1317608700088</v>
      </c>
      <c r="M288" s="18">
        <f>+lampoteho(M268,Syöttöarvot!$D$6)</f>
        <v>156.1317608700088</v>
      </c>
      <c r="N288" s="18">
        <f>+lampoteho(N268,Syöttöarvot!$D$6)</f>
        <v>156.1317608700088</v>
      </c>
      <c r="O288" s="18">
        <f>+lampoteho(O268,Syöttöarvot!$D$6)</f>
        <v>156.1317608700088</v>
      </c>
      <c r="P288" s="18">
        <f>+lampoteho(P268,Syöttöarvot!$D$6)</f>
        <v>156.1317608700088</v>
      </c>
      <c r="Q288" s="18">
        <f>+lampoteho(Q268,Syöttöarvot!$D$6)</f>
        <v>156.1317608700088</v>
      </c>
    </row>
    <row r="289" spans="2:17" x14ac:dyDescent="0.25">
      <c r="B289" s="21" t="s">
        <v>67</v>
      </c>
      <c r="C289" s="22">
        <f>+C285-C288</f>
        <v>94.385655040735031</v>
      </c>
      <c r="D289" s="22">
        <f t="shared" ref="D289:Q289" si="78">+D285-D288</f>
        <v>56.729555643993962</v>
      </c>
      <c r="E289" s="22">
        <f t="shared" si="78"/>
        <v>32.188145291010841</v>
      </c>
      <c r="F289" s="22">
        <f t="shared" si="78"/>
        <v>7.9916641984525256</v>
      </c>
      <c r="G289" s="22">
        <f t="shared" si="78"/>
        <v>-16.104615073289864</v>
      </c>
      <c r="H289" s="22">
        <f t="shared" si="78"/>
        <v>-40.626084927839372</v>
      </c>
      <c r="I289" s="22">
        <f t="shared" si="78"/>
        <v>-66.714987584349231</v>
      </c>
      <c r="J289" s="22">
        <f t="shared" si="78"/>
        <v>-97.141496850586648</v>
      </c>
      <c r="K289" s="22">
        <f t="shared" si="78"/>
        <v>-140.41021359832712</v>
      </c>
      <c r="L289" s="22">
        <f t="shared" si="78"/>
        <v>-240.64459653911524</v>
      </c>
      <c r="M289" s="22">
        <f t="shared" si="78"/>
        <v>-193.71064330092867</v>
      </c>
      <c r="N289" s="22">
        <f t="shared" si="78"/>
        <v>-215.18429040431144</v>
      </c>
      <c r="O289" s="22">
        <f t="shared" si="78"/>
        <v>-236.65793750769421</v>
      </c>
      <c r="P289" s="22">
        <f t="shared" si="78"/>
        <v>-258.13158461107696</v>
      </c>
      <c r="Q289" s="22">
        <f t="shared" si="78"/>
        <v>-279.60523171445976</v>
      </c>
    </row>
    <row r="290" spans="2:17" x14ac:dyDescent="0.25">
      <c r="C290" s="23">
        <f>+IF(C289&gt;0,C289,IF(C289&lt;0,0))</f>
        <v>94.385655040735031</v>
      </c>
      <c r="D290" s="24">
        <f t="shared" ref="D290:Q290" si="79">+IF(D289&gt;0,D289,IF(D289&lt;0,0))</f>
        <v>56.729555643993962</v>
      </c>
      <c r="E290" s="24">
        <f t="shared" si="79"/>
        <v>32.188145291010841</v>
      </c>
      <c r="F290" s="24">
        <f t="shared" si="79"/>
        <v>7.9916641984525256</v>
      </c>
      <c r="G290" s="24">
        <f t="shared" si="79"/>
        <v>0</v>
      </c>
      <c r="H290" s="24">
        <f t="shared" si="79"/>
        <v>0</v>
      </c>
      <c r="I290" s="24">
        <f t="shared" si="79"/>
        <v>0</v>
      </c>
      <c r="J290" s="24">
        <f t="shared" si="79"/>
        <v>0</v>
      </c>
      <c r="K290" s="24">
        <f t="shared" si="79"/>
        <v>0</v>
      </c>
      <c r="L290" s="24">
        <f t="shared" si="79"/>
        <v>0</v>
      </c>
      <c r="M290" s="24">
        <f t="shared" si="79"/>
        <v>0</v>
      </c>
      <c r="N290" s="24">
        <f t="shared" si="79"/>
        <v>0</v>
      </c>
      <c r="O290" s="24">
        <f t="shared" si="79"/>
        <v>0</v>
      </c>
      <c r="P290" s="24">
        <f t="shared" si="79"/>
        <v>0</v>
      </c>
      <c r="Q290" s="25">
        <f t="shared" si="79"/>
        <v>0</v>
      </c>
    </row>
    <row r="291" spans="2:17" x14ac:dyDescent="0.25">
      <c r="B291" s="12" t="s">
        <v>68</v>
      </c>
      <c r="C291" s="12">
        <v>0</v>
      </c>
      <c r="D291" s="12">
        <v>0.3</v>
      </c>
      <c r="E291" s="12">
        <v>1</v>
      </c>
      <c r="F291" s="12">
        <v>2.5</v>
      </c>
      <c r="G291" s="12">
        <v>5.4</v>
      </c>
      <c r="H291" s="12">
        <v>10.3</v>
      </c>
      <c r="I291" s="12">
        <v>18.200000000000003</v>
      </c>
      <c r="J291" s="12">
        <v>31.200000000000003</v>
      </c>
      <c r="K291" s="12">
        <v>49.400000000000006</v>
      </c>
      <c r="L291" s="12">
        <v>61.000000000000007</v>
      </c>
      <c r="M291" s="12">
        <v>72.800000000000011</v>
      </c>
      <c r="N291" s="12">
        <v>87.000000000000014</v>
      </c>
      <c r="O291" s="12">
        <v>97.700000000000017</v>
      </c>
      <c r="P291" s="12">
        <v>99.90000000000002</v>
      </c>
      <c r="Q291" s="12">
        <v>100.00000000000001</v>
      </c>
    </row>
    <row r="292" spans="2:17" x14ac:dyDescent="0.25">
      <c r="B292" s="12" t="s">
        <v>69</v>
      </c>
      <c r="C292" s="12">
        <v>0</v>
      </c>
      <c r="D292" s="12">
        <v>0.3</v>
      </c>
      <c r="E292" s="12">
        <v>0.7</v>
      </c>
      <c r="F292" s="12">
        <v>1.5</v>
      </c>
      <c r="G292" s="12">
        <v>2.9</v>
      </c>
      <c r="H292" s="12">
        <v>4.9000000000000004</v>
      </c>
      <c r="I292" s="12">
        <v>7.9</v>
      </c>
      <c r="J292" s="12">
        <v>13</v>
      </c>
      <c r="K292" s="12">
        <v>18.2</v>
      </c>
      <c r="L292" s="12">
        <v>11.6</v>
      </c>
      <c r="M292" s="12">
        <v>11.8</v>
      </c>
      <c r="N292" s="12">
        <v>14.2</v>
      </c>
      <c r="O292" s="12">
        <v>10.7</v>
      </c>
      <c r="P292" s="12">
        <v>2.2000000000000002</v>
      </c>
      <c r="Q292" s="12">
        <v>0.1</v>
      </c>
    </row>
    <row r="293" spans="2:17" x14ac:dyDescent="0.25">
      <c r="B293" s="12" t="s">
        <v>70</v>
      </c>
      <c r="C293" s="18">
        <v>0</v>
      </c>
      <c r="D293" s="18">
        <v>26.28</v>
      </c>
      <c r="E293" s="18">
        <v>61.319999999999993</v>
      </c>
      <c r="F293" s="18">
        <v>131.39999999999998</v>
      </c>
      <c r="G293" s="18">
        <v>254.03999999999996</v>
      </c>
      <c r="H293" s="18">
        <v>429.24</v>
      </c>
      <c r="I293" s="18">
        <v>692.04</v>
      </c>
      <c r="J293" s="18">
        <v>1138.8000000000002</v>
      </c>
      <c r="K293" s="18">
        <v>1594.3199999999997</v>
      </c>
      <c r="L293" s="18">
        <v>1016.1599999999999</v>
      </c>
      <c r="M293" s="18">
        <v>1033.68</v>
      </c>
      <c r="N293" s="18">
        <v>1243.92</v>
      </c>
      <c r="O293" s="18">
        <v>937.31999999999994</v>
      </c>
      <c r="P293" s="18">
        <v>192.72000000000003</v>
      </c>
      <c r="Q293" s="18">
        <v>8.76</v>
      </c>
    </row>
    <row r="295" spans="2:17" x14ac:dyDescent="0.25">
      <c r="B295" s="26" t="s">
        <v>71</v>
      </c>
      <c r="C295" s="22">
        <f>+C289*C293</f>
        <v>0</v>
      </c>
      <c r="D295" s="22">
        <f t="shared" ref="D295:Q295" si="80">+D289*D293</f>
        <v>1490.8527223241613</v>
      </c>
      <c r="E295" s="22">
        <f t="shared" si="80"/>
        <v>1973.7770692447846</v>
      </c>
      <c r="F295" s="22">
        <f t="shared" si="80"/>
        <v>1050.1046756766616</v>
      </c>
      <c r="G295" s="22">
        <f t="shared" si="80"/>
        <v>-4091.2164132185562</v>
      </c>
      <c r="H295" s="22">
        <f t="shared" si="80"/>
        <v>-17438.340694425773</v>
      </c>
      <c r="I295" s="22">
        <f t="shared" si="80"/>
        <v>-46169.44000787304</v>
      </c>
      <c r="J295" s="22">
        <f t="shared" si="80"/>
        <v>-110624.7366134481</v>
      </c>
      <c r="K295" s="22">
        <f t="shared" si="80"/>
        <v>-223858.81174408484</v>
      </c>
      <c r="L295" s="22">
        <f t="shared" si="80"/>
        <v>-244533.41321918732</v>
      </c>
      <c r="M295" s="22">
        <f t="shared" si="80"/>
        <v>-200234.81776730396</v>
      </c>
      <c r="N295" s="22">
        <f t="shared" si="80"/>
        <v>-267672.0425197311</v>
      </c>
      <c r="O295" s="22">
        <f t="shared" si="80"/>
        <v>-221824.21798471193</v>
      </c>
      <c r="P295" s="22">
        <f t="shared" si="80"/>
        <v>-49747.118986246758</v>
      </c>
      <c r="Q295" s="22">
        <f t="shared" si="80"/>
        <v>-2449.3418298186675</v>
      </c>
    </row>
    <row r="296" spans="2:17" x14ac:dyDescent="0.25">
      <c r="B296" s="27"/>
      <c r="C296" s="24">
        <f>IF(C295&gt;0,C295,IF(C295=0,0,IF(C295&lt;0,0)))</f>
        <v>0</v>
      </c>
      <c r="D296" s="24">
        <f t="shared" ref="D296:Q296" si="81">IF(D295&gt;0,D295,IF(D295=0,0,IF(D295&lt;0,0)))</f>
        <v>1490.8527223241613</v>
      </c>
      <c r="E296" s="24">
        <f t="shared" si="81"/>
        <v>1973.7770692447846</v>
      </c>
      <c r="F296" s="24">
        <f t="shared" si="81"/>
        <v>1050.1046756766616</v>
      </c>
      <c r="G296" s="24">
        <f t="shared" si="81"/>
        <v>0</v>
      </c>
      <c r="H296" s="24">
        <f t="shared" si="81"/>
        <v>0</v>
      </c>
      <c r="I296" s="24">
        <f t="shared" si="81"/>
        <v>0</v>
      </c>
      <c r="J296" s="24">
        <f t="shared" si="81"/>
        <v>0</v>
      </c>
      <c r="K296" s="24">
        <f t="shared" si="81"/>
        <v>0</v>
      </c>
      <c r="L296" s="24">
        <f t="shared" si="81"/>
        <v>0</v>
      </c>
      <c r="M296" s="24">
        <f t="shared" si="81"/>
        <v>0</v>
      </c>
      <c r="N296" s="24">
        <f t="shared" si="81"/>
        <v>0</v>
      </c>
      <c r="O296" s="24">
        <f t="shared" si="81"/>
        <v>0</v>
      </c>
      <c r="P296" s="24">
        <f t="shared" si="81"/>
        <v>0</v>
      </c>
      <c r="Q296" s="25">
        <f t="shared" si="81"/>
        <v>0</v>
      </c>
    </row>
    <row r="297" spans="2:17" x14ac:dyDescent="0.25">
      <c r="C297" s="18">
        <f>+C296</f>
        <v>0</v>
      </c>
      <c r="D297" s="18">
        <f>+D296+C297</f>
        <v>1490.8527223241613</v>
      </c>
      <c r="E297" s="18">
        <f t="shared" ref="E297" si="82">+E296+D297</f>
        <v>3464.6297915689456</v>
      </c>
      <c r="F297" s="18">
        <f t="shared" ref="F297" si="83">+F296+E297</f>
        <v>4514.7344672456074</v>
      </c>
      <c r="G297" s="18">
        <f t="shared" ref="G297" si="84">+G296+F297</f>
        <v>4514.7344672456074</v>
      </c>
      <c r="H297" s="18">
        <f t="shared" ref="H297" si="85">+H296+G297</f>
        <v>4514.7344672456074</v>
      </c>
      <c r="I297" s="18">
        <f t="shared" ref="I297" si="86">+I296+H297</f>
        <v>4514.7344672456074</v>
      </c>
      <c r="J297" s="18">
        <f t="shared" ref="J297" si="87">+J296+I297</f>
        <v>4514.7344672456074</v>
      </c>
      <c r="K297" s="18">
        <f t="shared" ref="K297" si="88">+K296+J297</f>
        <v>4514.7344672456074</v>
      </c>
      <c r="L297" s="18">
        <f t="shared" ref="L297" si="89">+L296+K297</f>
        <v>4514.7344672456074</v>
      </c>
      <c r="M297" s="18">
        <f t="shared" ref="M297" si="90">+M296+L297</f>
        <v>4514.7344672456074</v>
      </c>
      <c r="N297" s="18">
        <f t="shared" ref="N297" si="91">+N296+M297</f>
        <v>4514.7344672456074</v>
      </c>
      <c r="O297" s="18">
        <f t="shared" ref="O297" si="92">+O296+N297</f>
        <v>4514.7344672456074</v>
      </c>
      <c r="P297" s="18">
        <f t="shared" ref="P297" si="93">+P296+O297</f>
        <v>4514.7344672456074</v>
      </c>
      <c r="Q297" s="18">
        <f t="shared" ref="Q297" si="94">+Q296+P297</f>
        <v>4514.7344672456074</v>
      </c>
    </row>
  </sheetData>
  <sheetProtection password="C001" sheet="1" objects="1" scenarios="1"/>
  <mergeCells count="1">
    <mergeCell ref="B18:C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Ohjeita</vt:lpstr>
      <vt:lpstr>Syöttöarvot</vt:lpstr>
      <vt:lpstr>Kuvaajat </vt:lpstr>
    </vt:vector>
  </TitlesOfParts>
  <Company>University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tviita</dc:creator>
  <cp:lastModifiedBy>JA</cp:lastModifiedBy>
  <dcterms:created xsi:type="dcterms:W3CDTF">2010-06-01T05:58:18Z</dcterms:created>
  <dcterms:modified xsi:type="dcterms:W3CDTF">2021-05-01T08:43:13Z</dcterms:modified>
</cp:coreProperties>
</file>